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Übersicht" sheetId="1" r:id="rId1"/>
  </sheets>
  <definedNames/>
  <calcPr fullCalcOnLoad="1"/>
</workbook>
</file>

<file path=xl/sharedStrings.xml><?xml version="1.0" encoding="utf-8"?>
<sst xmlns="http://schemas.openxmlformats.org/spreadsheetml/2006/main" count="1737" uniqueCount="756">
  <si>
    <t>ZAMBIAN RATES MANUAL 2020</t>
  </si>
  <si>
    <t>Domestic Flights</t>
  </si>
  <si>
    <t>Route</t>
  </si>
  <si>
    <t>Cost</t>
  </si>
  <si>
    <t>Duration</t>
  </si>
  <si>
    <t>Notes</t>
  </si>
  <si>
    <t>per seat one way</t>
  </si>
  <si>
    <t>Lusaka - Livingstone</t>
  </si>
  <si>
    <t>1hr 10 mins</t>
  </si>
  <si>
    <t>23kg baggage, kids under 2yrs 10% of rate, 2-16 yrs 50% of rate</t>
  </si>
  <si>
    <t>Lusaka - Mfuwe</t>
  </si>
  <si>
    <t xml:space="preserve">                        "                                                "</t>
  </si>
  <si>
    <t>Lusaka - Jeki (Lower Zam)</t>
  </si>
  <si>
    <t>30 - 45 mins</t>
  </si>
  <si>
    <t>Jeki - Lusaka</t>
  </si>
  <si>
    <t>Jeki - Mfuwe / MFU - JEK</t>
  </si>
  <si>
    <t>1hr 30 mins</t>
  </si>
  <si>
    <t>Jeki - Livingstone / JEK - LVI</t>
  </si>
  <si>
    <t>1hr 45 mins</t>
  </si>
  <si>
    <t>Livingstone - Lusaka - Mfuwe</t>
  </si>
  <si>
    <t>Lay-over dependent</t>
  </si>
  <si>
    <t>Livingstone - Kalabo (Liuwa Plains)</t>
  </si>
  <si>
    <t>2hrs</t>
  </si>
  <si>
    <t xml:space="preserve">   SCHEDULED FLIGHTS ABOVE</t>
  </si>
  <si>
    <t>The above scheduled rates include all departure taxes and aviation levies</t>
  </si>
  <si>
    <t xml:space="preserve">  SHUTTLES &amp; CHARTERS BELOW</t>
  </si>
  <si>
    <t>Passengers on shuttle flights below will need to purchase departure taxes ($21) before flying from LUN, LVI &amp; MFU</t>
  </si>
  <si>
    <t>Lusaka - Royal / RYL-LUN</t>
  </si>
  <si>
    <t>30mins</t>
  </si>
  <si>
    <t>LUN - Kafue (Chunga, Lufupa, Ngoma)</t>
  </si>
  <si>
    <t>Min 2 pax, 15kgs</t>
  </si>
  <si>
    <t>LUN - Busanga (non-Wilderness)</t>
  </si>
  <si>
    <t>LUN - Busanga (Wilderness)</t>
  </si>
  <si>
    <t>15kgs min 2 pax, Mon,Tues,Thurs &amp; Fri only dep 14:30 arr 15:40</t>
  </si>
  <si>
    <t>Livingstone - Kafue (Wilderness)</t>
  </si>
  <si>
    <t>Min 2, Wed, Sat &amp; Sun dep Kaf 9hrs arr LVI 11 dep LVI 14hrs arr Kaf 16:00</t>
  </si>
  <si>
    <t>Mfuwe - Lukuzi (RAS clients only)</t>
  </si>
  <si>
    <t>15 mins</t>
  </si>
  <si>
    <t>15Kgs, Min 2 pax, flights on demand</t>
  </si>
  <si>
    <t>Mfuwe - North Luangwa</t>
  </si>
  <si>
    <t>45 mins</t>
  </si>
  <si>
    <t xml:space="preserve">         "                                    "</t>
  </si>
  <si>
    <t>Lukuzi - North Luangwa</t>
  </si>
  <si>
    <r>
      <rPr>
        <b/>
        <u val="single"/>
        <sz val="12"/>
        <rFont val="Calibri"/>
        <family val="2"/>
      </rPr>
      <t xml:space="preserve">Meet and Greet </t>
    </r>
    <r>
      <rPr>
        <sz val="11"/>
        <rFont val="Calibri"/>
        <family val="2"/>
      </rPr>
      <t>(available in Lusaka Only)</t>
    </r>
  </si>
  <si>
    <t>Personal meet &amp; greet (Includes all transits through Lusaka Airport)</t>
  </si>
  <si>
    <t>$30 per person</t>
  </si>
  <si>
    <t>Addittional charge for out of hours M&amp;G (for arrivals after 7pm )</t>
  </si>
  <si>
    <t>$65 per meet</t>
  </si>
  <si>
    <t>Road Transfers</t>
  </si>
  <si>
    <t>ROUTE</t>
  </si>
  <si>
    <t>COST</t>
  </si>
  <si>
    <t>DURATION</t>
  </si>
  <si>
    <t>NOTES</t>
  </si>
  <si>
    <t>per person min 2</t>
  </si>
  <si>
    <t>LUSAKA</t>
  </si>
  <si>
    <t>Airport - Town hotels</t>
  </si>
  <si>
    <t>20 - 30 mins</t>
  </si>
  <si>
    <t>For guaranteed exclusive use of vehicle add $10 per person</t>
  </si>
  <si>
    <t>Airport - Pioneer or Lilayi Chaminuka</t>
  </si>
  <si>
    <t>25 mins</t>
  </si>
  <si>
    <t>Airport - Mukambi / Myukuyuku</t>
  </si>
  <si>
    <t>$650 / vehicle</t>
  </si>
  <si>
    <t>3.5 hrs</t>
  </si>
  <si>
    <t>First 4 people charged at $650 then $100 per person thereafter</t>
  </si>
  <si>
    <t>Airport - Chirundu (Zambian Side)</t>
  </si>
  <si>
    <t>2.5 hrs</t>
  </si>
  <si>
    <t>Min 2 people</t>
  </si>
  <si>
    <t>Airport - Chirundu (Zim Side)</t>
  </si>
  <si>
    <t xml:space="preserve">Min 2 people </t>
  </si>
  <si>
    <t>LIVINGSTONE</t>
  </si>
  <si>
    <t>Airport - Chundukwa</t>
  </si>
  <si>
    <t>-</t>
  </si>
  <si>
    <t>30 mins</t>
  </si>
  <si>
    <t>Included in the rates for the lodge</t>
  </si>
  <si>
    <t>Airport - Islands of Siankaba</t>
  </si>
  <si>
    <t>40 mins</t>
  </si>
  <si>
    <t>Airport - Stanley Safari Lodge</t>
  </si>
  <si>
    <t>20 mins</t>
  </si>
  <si>
    <t>Airport - Sussi &amp; Chuma</t>
  </si>
  <si>
    <t>Airport - Toka Leya</t>
  </si>
  <si>
    <t>Min 2 pax</t>
  </si>
  <si>
    <t>Airport - Tongabezi</t>
  </si>
  <si>
    <t>Airport - The River Club</t>
  </si>
  <si>
    <t>Airport - Avani, Royal, DLSL&amp;S</t>
  </si>
  <si>
    <t>No minimum number</t>
  </si>
  <si>
    <t>Airport - Kasane Airport</t>
  </si>
  <si>
    <t>1 hr</t>
  </si>
  <si>
    <t>Airport - Vic Falls hotels</t>
  </si>
  <si>
    <t>LUANGWA &amp; LOWER ZAMBEZI NATIONAL PARKS</t>
  </si>
  <si>
    <t xml:space="preserve">Safari camps include airport to camp and inter-camp transfers in their rates, unless otherwise stated. </t>
  </si>
  <si>
    <t>Accommodation</t>
  </si>
  <si>
    <t>All rates quoted below are per person per night, they include full board accommodation and drinks unless otherwise stated.</t>
  </si>
  <si>
    <t>To calculate the cost of a single person in a room the single supplement, where applicable, must be added to the shared rate.</t>
  </si>
  <si>
    <t>SOUTH LUANGWA NATIONAL PARK</t>
  </si>
  <si>
    <t>FLATDOGS CAMP</t>
  </si>
  <si>
    <t>01 Nov - 15 Jan '20</t>
  </si>
  <si>
    <t>16 Jan - 14 Mar '20</t>
  </si>
  <si>
    <t>15 Mar - 30 Jun '20</t>
  </si>
  <si>
    <t>01 Jul - 31 Oct '20</t>
  </si>
  <si>
    <t>01 Nov - 14 Jan '21</t>
  </si>
  <si>
    <t>Rack</t>
  </si>
  <si>
    <t>Net</t>
  </si>
  <si>
    <t>Main camp</t>
  </si>
  <si>
    <t>Luxury Safari Tent or Chalet</t>
  </si>
  <si>
    <t>Closed</t>
  </si>
  <si>
    <t>Single Supplement</t>
  </si>
  <si>
    <t>Standard Safari Tent</t>
  </si>
  <si>
    <t>DB&amp;B / transfer but no am drive</t>
  </si>
  <si>
    <t>Crocodile Nest</t>
  </si>
  <si>
    <t>Per person for 1 adult</t>
  </si>
  <si>
    <t xml:space="preserve">Per Person if 2 adults </t>
  </si>
  <si>
    <t>Per person if 3 Adults</t>
  </si>
  <si>
    <t>Per person if 4 adults</t>
  </si>
  <si>
    <t>Per person if 5 adults</t>
  </si>
  <si>
    <t>Per additional child over 4 ads</t>
  </si>
  <si>
    <t>Jackal-Berry House</t>
  </si>
  <si>
    <t>05 Apr - 30 Jun '20</t>
  </si>
  <si>
    <t>01 - 15 Nov '20</t>
  </si>
  <si>
    <t>Per additional child over 2 ads</t>
  </si>
  <si>
    <t>Park Fees &amp; Conservation Levy</t>
  </si>
  <si>
    <r>
      <t xml:space="preserve">$45 pppn is included in the rates above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</si>
  <si>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Transfers</t>
  </si>
  <si>
    <t>Airport transfers included in above rates but transfers to camps outside the Mfuwe area charged at $45 pp</t>
  </si>
  <si>
    <t>Children</t>
  </si>
  <si>
    <t>In the main camp children under 12 sharing a room with 2 adults are charged at 50%</t>
  </si>
  <si>
    <t>Exclusions</t>
  </si>
  <si>
    <t>No drinks are ever included at Flatdogs Camp</t>
  </si>
  <si>
    <t>KAFUNTA SAFARIS</t>
  </si>
  <si>
    <t>06 Jan - 31 Mar '20</t>
  </si>
  <si>
    <t>01 Apr - 31 May '20</t>
  </si>
  <si>
    <t>01 Jun - 31 Oct '20</t>
  </si>
  <si>
    <t>01 Nov - 05 Jan'21</t>
  </si>
  <si>
    <t>06 Jan - 31 Mar '21</t>
  </si>
  <si>
    <t>Kafunta Camp</t>
  </si>
  <si>
    <t>Standard Chalet</t>
  </si>
  <si>
    <t>Long Stay (5nts or More)</t>
  </si>
  <si>
    <t>Long Stay Single Supplement</t>
  </si>
  <si>
    <t>Island Bushcamp</t>
  </si>
  <si>
    <t>25 May - 30 Jun '20</t>
  </si>
  <si>
    <t>01 July - 31 Oct '20</t>
  </si>
  <si>
    <t>Room</t>
  </si>
  <si>
    <t>Three Rivers Camp</t>
  </si>
  <si>
    <r>
      <t xml:space="preserve">$50 (Kafunta &amp; Island) &amp; $75 (Three-Rivers) included in rates for NPF and Cons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</si>
  <si>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Drinks</t>
  </si>
  <si>
    <t>Drinks (except for premium brands) are included in the above rates</t>
  </si>
  <si>
    <t>Supplement for Suites</t>
  </si>
  <si>
    <t>There are 2 suites which carry a $50 pppn supplement.  A complimentary up-grade is offered to honeymooners.</t>
  </si>
  <si>
    <t>Children 6-12yrs sharing with 2 adults pay 50%.  13-18 yrs sharing with 2 adults pay 75%. No U12's in Bushcamps</t>
  </si>
  <si>
    <t>Airport transfers included in above rates but transfers to camps outside the Mfuwe area charged at $50 pp</t>
  </si>
  <si>
    <t>LION CAMP</t>
  </si>
  <si>
    <t>20 May - 30 Jun '20</t>
  </si>
  <si>
    <t>01 - 31 July '20</t>
  </si>
  <si>
    <t>01 Aug - 30 Sep '20</t>
  </si>
  <si>
    <t>01 - 31 Oct '20</t>
  </si>
  <si>
    <t>Standard Room</t>
  </si>
  <si>
    <t>Deluxe Suite (Min 2 pax)</t>
  </si>
  <si>
    <r>
      <t xml:space="preserve">$90 per person per day is included above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</si>
  <si>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Airport transfers are included for stays of 3 nights or more, otherwise charged at $65 pp net</t>
  </si>
  <si>
    <t>MFUWE LODGE</t>
  </si>
  <si>
    <t>01 Nov - 31 May '20</t>
  </si>
  <si>
    <t>01 - 30 Jun '20</t>
  </si>
  <si>
    <t>01 Jul - 30 Sep '20</t>
  </si>
  <si>
    <t>01 Nov - 31 Dec '20</t>
  </si>
  <si>
    <t>Suite Supplement</t>
  </si>
  <si>
    <t>Child Sharing (11yrs &amp; under)</t>
  </si>
  <si>
    <r>
      <t xml:space="preserve">$80 pppn is included in the rates above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</si>
  <si>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r>
      <t xml:space="preserve">Rates for Mfuwe Lodge </t>
    </r>
    <r>
      <rPr>
        <b/>
        <sz val="11"/>
        <rFont val="Calibri"/>
        <family val="2"/>
      </rPr>
      <t>do not include drinks</t>
    </r>
  </si>
  <si>
    <t>Holiday Supplements</t>
  </si>
  <si>
    <t>$60 pppn suppliment for Christmas Day, New Year's Eve &amp; Easter Day</t>
  </si>
  <si>
    <t>Long-stay 'Luangwa Experience'</t>
  </si>
  <si>
    <r>
      <t xml:space="preserve">The commissionable element of the rate is reduced by </t>
    </r>
    <r>
      <rPr>
        <b/>
        <sz val="11"/>
        <rFont val="Calibri"/>
        <family val="2"/>
      </rPr>
      <t>10%</t>
    </r>
    <r>
      <rPr>
        <sz val="11"/>
        <rFont val="Calibri"/>
        <family val="2"/>
      </rPr>
      <t xml:space="preserve"> for staysof 7 nights or more</t>
    </r>
  </si>
  <si>
    <t>BUSHCAMP COMPANY</t>
  </si>
  <si>
    <t>6 Bushcamps (listed below)</t>
  </si>
  <si>
    <r>
      <t xml:space="preserve">$110 pppn is included in the rates above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</si>
  <si>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$60 pppn supplement for Christmas Day, New Year's Eve &amp; Easter Day</t>
  </si>
  <si>
    <t>Specials</t>
  </si>
  <si>
    <r>
      <t xml:space="preserve">The commissionable element of the rate is reduced by </t>
    </r>
    <r>
      <rPr>
        <b/>
        <sz val="11"/>
        <rFont val="Calibri"/>
        <family val="2"/>
      </rPr>
      <t>10%</t>
    </r>
    <r>
      <rPr>
        <sz val="11"/>
        <rFont val="Calibri"/>
        <family val="2"/>
      </rPr>
      <t xml:space="preserve"> for stays of 7 nights or more</t>
    </r>
  </si>
  <si>
    <t>Camp Operating Dates</t>
  </si>
  <si>
    <t>Bilimungwe</t>
  </si>
  <si>
    <t>Open from 15th May - 27th Dec</t>
  </si>
  <si>
    <t>Chamilandu</t>
  </si>
  <si>
    <t>Open from 10th June - 31st October</t>
  </si>
  <si>
    <t>Chindeni</t>
  </si>
  <si>
    <t>Open from 4th May - 30th November</t>
  </si>
  <si>
    <t>Kapamba</t>
  </si>
  <si>
    <t>Open from 16th April - 5th January</t>
  </si>
  <si>
    <t>Kuyenda</t>
  </si>
  <si>
    <t>Open from 15th June - 31st October</t>
  </si>
  <si>
    <t>Zungulila</t>
  </si>
  <si>
    <t>Open from 19th April - 5th Jan</t>
  </si>
  <si>
    <t>CHIAWA SAFARIS</t>
  </si>
  <si>
    <t>16 Dec - 31 Mar '20</t>
  </si>
  <si>
    <t>01 Apr - 30 Jun '20</t>
  </si>
  <si>
    <t>01 Jul - 15 Oct '20</t>
  </si>
  <si>
    <t>16 Oct - 16 Dec '20</t>
  </si>
  <si>
    <t>Puku Ridge Camp</t>
  </si>
  <si>
    <t>Safari Tents (sleeps 2)</t>
  </si>
  <si>
    <t>Singles (1 in camp at a time)</t>
  </si>
  <si>
    <t>Children 12 - 15 (sharing with an adult)</t>
  </si>
  <si>
    <r>
      <t xml:space="preserve">$110 is included above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</si>
  <si>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Stay 3 / pay 2</t>
  </si>
  <si>
    <t>SHOULDER SEASON ONLY - Park fees &amp; conservation levies charged on the free night</t>
  </si>
  <si>
    <t>Sat 5 / pay 4</t>
  </si>
  <si>
    <t>ALL SEASON - Park fees &amp; conservation levies charged on the free night</t>
  </si>
  <si>
    <t>Stay 7 / pay 5</t>
  </si>
  <si>
    <t>10% Discount</t>
  </si>
  <si>
    <t>On all PUKU Ridge rates when combining with Chiawa and/or Old Mondoro</t>
  </si>
  <si>
    <t>Groups of 6 pax +</t>
  </si>
  <si>
    <t xml:space="preserve">Get 10% discount all season, can be combined with other discounts. </t>
  </si>
  <si>
    <t>GAVIN OPIE SAFARIS</t>
  </si>
  <si>
    <t>Nkonzi Camp</t>
  </si>
  <si>
    <t>4 night Trip</t>
  </si>
  <si>
    <t>Single Supplement pppn</t>
  </si>
  <si>
    <r>
      <t xml:space="preserve">$70 per person per day is included above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</si>
  <si>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r>
      <t xml:space="preserve">Rates </t>
    </r>
    <r>
      <rPr>
        <b/>
        <sz val="11"/>
        <rFont val="Calibri"/>
        <family val="2"/>
      </rPr>
      <t xml:space="preserve">DO </t>
    </r>
    <r>
      <rPr>
        <sz val="11"/>
        <rFont val="Calibri"/>
        <family val="2"/>
      </rPr>
      <t>include local drinks &amp; house wines</t>
    </r>
  </si>
  <si>
    <t>REMOTE AFRICA SAFARIS</t>
  </si>
  <si>
    <t>01 May - 30 Jun '20</t>
  </si>
  <si>
    <t>01 Jul - 31 Jul '20</t>
  </si>
  <si>
    <t>01 - 30 Nov '20</t>
  </si>
  <si>
    <t>Tafika Camp</t>
  </si>
  <si>
    <t>Safari Rate (7 nts or more)</t>
  </si>
  <si>
    <t>Chikoko Walking Trails</t>
  </si>
  <si>
    <t>From 1st Jun only</t>
  </si>
  <si>
    <t xml:space="preserve">Chikoko &amp; Crocodile </t>
  </si>
  <si>
    <t>North Luangwa</t>
  </si>
  <si>
    <t>15 - 30 Jun '20</t>
  </si>
  <si>
    <t>Mwaleshi Camp</t>
  </si>
  <si>
    <t>Takwela Camp</t>
  </si>
  <si>
    <t>From 15 Jul only</t>
  </si>
  <si>
    <t>Tent</t>
  </si>
  <si>
    <r>
      <t xml:space="preserve">$75 Tafika,$115 Chikoko,$110 Mwaleshi &amp; $100 Takwela included for Park Fees &amp; Levies - </t>
    </r>
    <r>
      <rPr>
        <b/>
        <sz val="11"/>
        <rFont val="Calibri"/>
        <family val="2"/>
      </rPr>
      <t>non-commissionable</t>
    </r>
    <r>
      <rPr>
        <sz val="11"/>
        <rFont val="Calibri"/>
        <family val="2"/>
      </rPr>
      <t xml:space="preserve"> </t>
    </r>
  </si>
  <si>
    <t>Seat in plane charters fly into Lukuzi &amp; Mwaleshi strip (see Flight section of rates sheet)</t>
  </si>
  <si>
    <t>ROBIN POPE SAFARIS</t>
  </si>
  <si>
    <t>01 Jan - 21 May '20</t>
  </si>
  <si>
    <t>22 May - 30 Jun '20</t>
  </si>
  <si>
    <t>01 Nov - 31 Dec'20</t>
  </si>
  <si>
    <t>Nkwali Camp</t>
  </si>
  <si>
    <t>7nt Safari Rate (less 10%)</t>
  </si>
  <si>
    <t>10nt Safari Rate (less 15%)</t>
  </si>
  <si>
    <t>Luangwa River Camp</t>
  </si>
  <si>
    <t>22 Jan - 21 May '20</t>
  </si>
  <si>
    <t>Late Arrivals, after 4pm DB&amp;B</t>
  </si>
  <si>
    <t>Tena Tena</t>
  </si>
  <si>
    <t>Nsefu Camp</t>
  </si>
  <si>
    <t>01 - 20 Nov '20</t>
  </si>
  <si>
    <t xml:space="preserve">  River Rate below</t>
  </si>
  <si>
    <t>Luangwa Bush Camping</t>
  </si>
  <si>
    <t>Tent (2 tents only, max 4 pax)</t>
  </si>
  <si>
    <t>Robin's House</t>
  </si>
  <si>
    <t>per person (min 2 ads + 1 chld)</t>
  </si>
  <si>
    <t>Luangwa House</t>
  </si>
  <si>
    <t>Rate for whole house (max 8)</t>
  </si>
  <si>
    <t>Kids - Nkwali, LRC &amp; houses</t>
  </si>
  <si>
    <t>Extra child 12 - 16 yrs</t>
  </si>
  <si>
    <t>65% of adult rate</t>
  </si>
  <si>
    <t>Extra Child 7 - 11 yrs</t>
  </si>
  <si>
    <t>45% of adult rate</t>
  </si>
  <si>
    <t>Extra child under 7 yrs</t>
  </si>
  <si>
    <t>20% of adult rate</t>
  </si>
  <si>
    <r>
      <t xml:space="preserve">$60 outside Park &amp; $85 or $95 inside included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</si>
  <si>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Luangwa House closed</t>
  </si>
  <si>
    <t>The Luangwa House is closed from mid January to mid March</t>
  </si>
  <si>
    <t>No single supplement applies in RPS camps</t>
  </si>
  <si>
    <t>Discounted Luangwa Safari Rate</t>
  </si>
  <si>
    <t>The commissionable element of the rate is discounted by 10% if 7+ nts and 15% for 10+ nts in RPS camps</t>
  </si>
  <si>
    <t>2nd Child - FREE</t>
  </si>
  <si>
    <t>For kids under 16 yrs the youngest child pays just Park fees and levies</t>
  </si>
  <si>
    <t>River Journeys</t>
  </si>
  <si>
    <t>7 nt Combination including Nsefu (22nd Jan-31st Mar) charged at $545pppn rack / $451 net , min 2 pax SS $240 net</t>
  </si>
  <si>
    <t>Time + Tide</t>
  </si>
  <si>
    <t>01 Jan - 31 May '20</t>
  </si>
  <si>
    <t>01Jun - 31 Oct '20</t>
  </si>
  <si>
    <t>01Nov - 31 Dec '20</t>
  </si>
  <si>
    <t>Chinzombo Lodge</t>
  </si>
  <si>
    <t>Standard Suite</t>
  </si>
  <si>
    <t>Family Villa</t>
  </si>
  <si>
    <t>Luwi &amp; Nsolo Bushcamps</t>
  </si>
  <si>
    <t>Open 20th May</t>
  </si>
  <si>
    <t>Mchenja &amp; Kakuli Bushcamps</t>
  </si>
  <si>
    <t>Open until 7th Nov</t>
  </si>
  <si>
    <t>All camps</t>
  </si>
  <si>
    <t xml:space="preserve">Chinzombo, Kakuli &amp; Mchenja - children under 18 sharing with 2 adults in the family suite charged 50%.  </t>
  </si>
  <si>
    <t>Luwi, Nsolo, Kakuli &amp; Mchenja - under 18's (min age 8 yrs) pay 70% if sharing room with an adult or child</t>
  </si>
  <si>
    <t>No single supplement for children in bushcamps</t>
  </si>
  <si>
    <t>Park Fees</t>
  </si>
  <si>
    <r>
      <t>$100 included at all camps for Park Fees &amp; LCCF -</t>
    </r>
    <r>
      <rPr>
        <b/>
        <sz val="11"/>
        <rFont val="Calibri"/>
        <family val="2"/>
      </rPr>
      <t xml:space="preserve"> this is non-commissionable</t>
    </r>
  </si>
  <si>
    <t>Signature Sleep-out</t>
  </si>
  <si>
    <t>$358 rack, $286 net is charged on top of the usual room rate for a Signature sleep-out (min 2 pax)</t>
  </si>
  <si>
    <t>Zambia Whisper</t>
  </si>
  <si>
    <t>Book 4 nights at any T+T camp in Zambia - cheapest accommodation gets 1 free night (fees &amp; levies to be paid)</t>
  </si>
  <si>
    <t>Great Parks of Zambia</t>
  </si>
  <si>
    <t>4 nts Liuwa Plain &amp; 4 nts Lower Zambezi or South Luangwa - cheapest 2nts free (fees &amp; levies to be paid)</t>
  </si>
  <si>
    <t>Return to the Wild</t>
  </si>
  <si>
    <t>3 nts Luwi &amp; 2 nts Nsolo - 1 free night + complimentary sleep out (fees &amp; levies to be paid)</t>
  </si>
  <si>
    <t>In Norman's Footsteps - 8 nts</t>
  </si>
  <si>
    <t>2nts in each of Lwi,Nso,Kak &amp; Mch  - 2 cheapest nights are free, (Park fees &amp; levies to be paid)</t>
  </si>
  <si>
    <t>Two Rivers (short)</t>
  </si>
  <si>
    <t>7 nts between NCS camps and Chongwe Camp - cheapest 2 nts free (Park fees &amp; levies to be paid)</t>
  </si>
  <si>
    <t>Two Rivers (long)</t>
  </si>
  <si>
    <t>6 nts NCS camps combined with 4 nts Chongwe - 2 nts at NCS &amp; 1 nt at Chongwe free (fees &amp; levies to be paid)</t>
  </si>
  <si>
    <t>TRACK &amp; TRAIL CAMP</t>
  </si>
  <si>
    <t>01 Mar - 30 Jun'20</t>
  </si>
  <si>
    <t>01 Nov - 15 Jan '21</t>
  </si>
  <si>
    <t>Chalet or Luxury Safari Tent</t>
  </si>
  <si>
    <r>
      <t xml:space="preserve">$30 is included above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</si>
  <si>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r>
      <t xml:space="preserve">Rates </t>
    </r>
    <r>
      <rPr>
        <b/>
        <sz val="11"/>
        <rFont val="Calibri"/>
        <family val="2"/>
      </rPr>
      <t>DO NOT</t>
    </r>
    <r>
      <rPr>
        <sz val="11"/>
        <rFont val="Calibri"/>
        <family val="2"/>
      </rPr>
      <t xml:space="preserve"> include drinks</t>
    </r>
  </si>
  <si>
    <t>Children under 12yrs sharing with at least 1 adult charged at 50% of the commissionable accommodation rate</t>
  </si>
  <si>
    <t>SHENTON SAFARIS</t>
  </si>
  <si>
    <t>18 May - 30 Jun '20</t>
  </si>
  <si>
    <t>01 - 31 Jul '20</t>
  </si>
  <si>
    <t>01 Aug - 31 Oct '20</t>
  </si>
  <si>
    <t>01 Nov - 20 May '21</t>
  </si>
  <si>
    <t>Kaingo Camp</t>
  </si>
  <si>
    <t>Deluxe Suite 1 Adult</t>
  </si>
  <si>
    <t>Deluxe Suite 2 Adults</t>
  </si>
  <si>
    <t>Mwamba Bushcamp</t>
  </si>
  <si>
    <r>
      <t xml:space="preserve">$100 is included above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</si>
  <si>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Oppening Dates</t>
  </si>
  <si>
    <t>Mwamba Bushcamp does not open until 1st June</t>
  </si>
  <si>
    <t>Star-bed sleep-out</t>
  </si>
  <si>
    <t>$200 net added to the cost of the night when guests sleep in the Elephant Hide or Nsumbu Star-bed</t>
  </si>
  <si>
    <t>Star-bed dining Experience</t>
  </si>
  <si>
    <t>$350 net added to the cost of the night when guests dine and sleep at the Elaphant Hide or Nsumbu star-bed</t>
  </si>
  <si>
    <t>Camp-out (May-Aug only)</t>
  </si>
  <si>
    <t>$232 net added to the cost of the camp for first 2 guests on a camp-out $116 pp after that (Min 2 - Max 4 guest)</t>
  </si>
  <si>
    <t>Long stay discount</t>
  </si>
  <si>
    <t>Commissionable element of rate reduced by 5% if guests stay 7 nts or more, they also get complimentary sleep-out</t>
  </si>
  <si>
    <t>SUREFOOT SAFARIS</t>
  </si>
  <si>
    <t>01 Jul - 20 Oct '20</t>
  </si>
  <si>
    <t>Mapazi Camp</t>
  </si>
  <si>
    <t>Exclusive use of Camp</t>
  </si>
  <si>
    <t>Paying for 4 people will guarantee exclusivity of the camp</t>
  </si>
  <si>
    <t>Children under 12yrs not permitted, children 12 - 15 yrs accepted on private camp bookings only</t>
  </si>
  <si>
    <t>Airport transfer</t>
  </si>
  <si>
    <t>$60pp one way</t>
  </si>
  <si>
    <t>LOWER ZAMBEZI NATIONAL PARK</t>
  </si>
  <si>
    <t>BAINES RIVER CAMP</t>
  </si>
  <si>
    <t>01 Mar - 30 Jun '20</t>
  </si>
  <si>
    <t>01 Dec - 28 Feb '21</t>
  </si>
  <si>
    <t>Explorer Suite &amp; Cottage</t>
  </si>
  <si>
    <t>Junior Suite</t>
  </si>
  <si>
    <r>
      <t xml:space="preserve">$85 is included above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</si>
  <si>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 xml:space="preserve">Children </t>
  </si>
  <si>
    <t>Children 6 - 12 years will be charged 70% of the commissionable rate plus fees.  One child allowed per adult</t>
  </si>
  <si>
    <t>Airport transfers</t>
  </si>
  <si>
    <t>Baines - Jeki at $70pp one way</t>
  </si>
  <si>
    <t>Stay 3 Pay 2</t>
  </si>
  <si>
    <t>The 3rd night of a stay is billed at just $85 net which covers Park fees and conservation levy</t>
  </si>
  <si>
    <t>22 Nov - 30 Apr '20</t>
  </si>
  <si>
    <t>16 Oct - 21 Nov '20</t>
  </si>
  <si>
    <t>Chiawa Camp</t>
  </si>
  <si>
    <t>Singles (1 per booking)</t>
  </si>
  <si>
    <t>3rd Adult sharing</t>
  </si>
  <si>
    <t>Safari Suite (min 2 adults)</t>
  </si>
  <si>
    <t>Extra Adults</t>
  </si>
  <si>
    <t>Children 5 - 15</t>
  </si>
  <si>
    <t>Old Mondoro</t>
  </si>
  <si>
    <t>16 Oct - 14 Nov '20</t>
  </si>
  <si>
    <t>Bush Chalets (sharing)</t>
  </si>
  <si>
    <t>For Both Camps</t>
  </si>
  <si>
    <t>Kids 8-15yrs sharing w/ 2 ads</t>
  </si>
  <si>
    <t>kids 8-15yrs sharing w/ 1 ad</t>
  </si>
  <si>
    <r>
      <t xml:space="preserve">$110 is included above for Park Fees and Conservation Levy AND Carbon Collection-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</si>
  <si>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Fishing Levy (new for 2020)</t>
  </si>
  <si>
    <t>First day of fishing included in the rates, thereafter $30 pppd will be charged locally</t>
  </si>
  <si>
    <t>Children at Old Mondoro</t>
  </si>
  <si>
    <t>Children 12 years and over are welcome at Old Mondoro</t>
  </si>
  <si>
    <t>1 free privately guided activity/day for 2+ guests staying at Chiawa Camp!</t>
  </si>
  <si>
    <t>SHOULDER SEASON ONLY. Any one of Chiawa Camp, Old Mondoro or Puku - one camp per pay/stay</t>
  </si>
  <si>
    <t>Stay 5 / pay 4</t>
  </si>
  <si>
    <t>ALL SEASON - Chiawa Camp and/or Old Mondoro; or Puku Ridge Camp</t>
  </si>
  <si>
    <t>On all PUKU RIDGE rates when combining with Chiawa and /or Old Mondoro</t>
  </si>
  <si>
    <t>2nd Child stays free</t>
  </si>
  <si>
    <t>CHIAWA CAMP ONLY. Park &amp; conservation fees to be paid.</t>
  </si>
  <si>
    <t>CHONGWE SAFARIS</t>
  </si>
  <si>
    <t>01 Jan - 14 Apr'20</t>
  </si>
  <si>
    <t>15 Apr - 31 May '20</t>
  </si>
  <si>
    <t>Chongwe River Lodge</t>
  </si>
  <si>
    <t>Standard Tent</t>
  </si>
  <si>
    <t>Albida &amp; Cassia Suites</t>
  </si>
  <si>
    <t>Chongwe House</t>
  </si>
  <si>
    <t>per person (min 4 adults)</t>
  </si>
  <si>
    <t>Transfers from Jeki</t>
  </si>
  <si>
    <r>
      <t xml:space="preserve">Schedules only fly to Jeki in 2019 - </t>
    </r>
    <r>
      <rPr>
        <b/>
        <sz val="11"/>
        <rFont val="Calibri"/>
        <family val="2"/>
      </rPr>
      <t>$45 per person one way transfer fee will be added for Jeki transfers</t>
    </r>
  </si>
  <si>
    <r>
      <t xml:space="preserve">$100 is included above for Park Fees and Conservation Levy &amp; fishing fees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</si>
  <si>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Child policy</t>
  </si>
  <si>
    <t>No child discounts at Chongwe,there is a 12yr age limit for walking &amp; canoeing</t>
  </si>
  <si>
    <t>50% discount offered for children up to 17yrs at Chongwe House over and above 4 adults</t>
  </si>
  <si>
    <t>Classic Zambezi</t>
  </si>
  <si>
    <t>Stay 5 pay 4 at Chongwe (fees &amp; levies to be paid)</t>
  </si>
  <si>
    <t>KANYEMBA SAFARIS</t>
  </si>
  <si>
    <t>01 Nov - 31 Jan '20</t>
  </si>
  <si>
    <t>01 - 28 Feb '20</t>
  </si>
  <si>
    <t>01 Mar - 31 May '20</t>
  </si>
  <si>
    <t>01 Nov - 31 Jan '21</t>
  </si>
  <si>
    <t>Kanyemba Lodge</t>
  </si>
  <si>
    <t>Standard Rondavel</t>
  </si>
  <si>
    <t>Kanyemba Island Bushcamp</t>
  </si>
  <si>
    <t>Activities</t>
  </si>
  <si>
    <t>Canoeing, angling, walking trips and village visits are included in the rates</t>
  </si>
  <si>
    <t>Children under 12 yrs are not accepted at bush-camp and are charged at 50% if sharing with parents at Kanyemba</t>
  </si>
  <si>
    <t>Long Stay Discount</t>
  </si>
  <si>
    <t>for stays of 4 nights or more between the camps Island Bush-camp is priced at Kanyemba rate</t>
  </si>
  <si>
    <t>Stay 7 pay 6</t>
  </si>
  <si>
    <t>For stays of 7 consecutive nights guests will be charged for 6 nights at Kanyemba rates.</t>
  </si>
  <si>
    <t>Access</t>
  </si>
  <si>
    <t>Access typically by road from Lusaka (2.5hrs) not included. Transfers to Royal Airstrip (1.5hrs) may be charged extra</t>
  </si>
  <si>
    <t>ROYAL ZAMBEZI LODGE</t>
  </si>
  <si>
    <t>01 Jan - 31 Mar '20</t>
  </si>
  <si>
    <t>01 Apr - 30 Nov '20</t>
  </si>
  <si>
    <t>01 - 31 Dec '20</t>
  </si>
  <si>
    <t>Deluxe Tent (x 8)</t>
  </si>
  <si>
    <t>Suite (x 7)</t>
  </si>
  <si>
    <t>Children 8-11yrs sharing with an adult -50% of adult rate. Teenagers (12-16yrs) - 77% of adult rate</t>
  </si>
  <si>
    <r>
      <t xml:space="preserve">Rates do </t>
    </r>
    <r>
      <rPr>
        <b/>
        <sz val="11"/>
        <rFont val="Calibri"/>
        <family val="2"/>
      </rPr>
      <t>not</t>
    </r>
    <r>
      <rPr>
        <sz val="11"/>
        <rFont val="Calibri"/>
        <family val="2"/>
      </rPr>
      <t xml:space="preserve"> include fly-fishing or fishing tackle hire which will be charged in camp </t>
    </r>
    <r>
      <rPr>
        <b/>
        <sz val="11"/>
        <rFont val="Calibri"/>
        <family val="2"/>
      </rPr>
      <t>OR</t>
    </r>
    <r>
      <rPr>
        <sz val="11"/>
        <rFont val="Calibri"/>
        <family val="2"/>
      </rPr>
      <t xml:space="preserve"> Jeki Airstrip </t>
    </r>
  </si>
  <si>
    <t>transfers - $55 pp one way</t>
  </si>
  <si>
    <t>Stay 3 / Pay 2</t>
  </si>
  <si>
    <t>The 3rd night of any stay will be billed at $85 for Park Fees</t>
  </si>
  <si>
    <t xml:space="preserve">Stay Pay validity: High Season : Valid for ALL room types (Deluxe &amp; Presidential). Secret Season : ONLY valid for </t>
  </si>
  <si>
    <t>Presidential Suite room types. Both can be combined with honeymoon special &amp; not combinable with any other specials</t>
  </si>
  <si>
    <t>CHIFUNGULU</t>
  </si>
  <si>
    <t>01 Dec - 31 Mar '21</t>
  </si>
  <si>
    <t>Sausage Tree Camp</t>
  </si>
  <si>
    <t>Luxury Suites</t>
  </si>
  <si>
    <t>Kigelia House (min 3 adults)</t>
  </si>
  <si>
    <t>Private Camp (max 18 beds)</t>
  </si>
  <si>
    <t>Children 8-17 yrs with adults</t>
  </si>
  <si>
    <t>Potato Bush Camp</t>
  </si>
  <si>
    <t>Safari Tents</t>
  </si>
  <si>
    <t>Family Tent (min 3 adults)</t>
  </si>
  <si>
    <t>Private Camp (max 10 beds)</t>
  </si>
  <si>
    <t>Children sharing (4-17 yrs)</t>
  </si>
  <si>
    <t>First day of fishing included in the rates, thereafter $45 pppd will be charged locally</t>
  </si>
  <si>
    <t>4 night special - FREE FLIGHTS</t>
  </si>
  <si>
    <t>Stay 4+ nights at Sausage Tree Camp &amp; receive free flights to &amp; from Jeki, Livingstone,</t>
  </si>
  <si>
    <t>Kafue, Mfuwe &amp; Lusaka. $42 per person per leg will be charged for departure fees and safety tax.</t>
  </si>
  <si>
    <t>Long Stays</t>
  </si>
  <si>
    <t>5th, 6th, 7th and 8th nights at 50% Off</t>
  </si>
  <si>
    <t>ANATREE LODGES</t>
  </si>
  <si>
    <t>16 Nov - 30 Apr '20</t>
  </si>
  <si>
    <t>01 - 31 May '20</t>
  </si>
  <si>
    <t>Anabezi Tented Camp</t>
  </si>
  <si>
    <t>Tents</t>
  </si>
  <si>
    <t xml:space="preserve">3 Night Special package </t>
  </si>
  <si>
    <t>Children 12-15 yrs with adults</t>
  </si>
  <si>
    <t>Amanzi Bush-camp</t>
  </si>
  <si>
    <t>First day of fishing included in the rates, thereafter $35 pppd will be charged locally</t>
  </si>
  <si>
    <t>Stay 4 / Pay 3</t>
  </si>
  <si>
    <t>The 4th night will be billed at $100 net to cover Park fees &amp; conservation levy</t>
  </si>
  <si>
    <t>TUSK &amp; MANE SAFARIS</t>
  </si>
  <si>
    <t>01 Jun - 30 Jun'20</t>
  </si>
  <si>
    <t>Per Person (Min 2)</t>
  </si>
  <si>
    <t xml:space="preserve">Exclusive camp </t>
  </si>
  <si>
    <t>Exclusive use of camp available for minimum 2 nights based on a minimum of 5 people</t>
  </si>
  <si>
    <t>KAFUE NATIONAL PARK</t>
  </si>
  <si>
    <t>GREEN SAFARIS</t>
  </si>
  <si>
    <t>01 Jan - 31 May'20</t>
  </si>
  <si>
    <t>01 Jun - 02 Dec '20</t>
  </si>
  <si>
    <t>03 Dec - 31 May'21</t>
  </si>
  <si>
    <t>Ila Lodge</t>
  </si>
  <si>
    <t>3 night Package (incl transfers)</t>
  </si>
  <si>
    <t>Park fees &amp; Conservation levy</t>
  </si>
  <si>
    <r>
      <t xml:space="preserve">$20 is included above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</si>
  <si>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r>
      <t>$450 inluded for flight (minimum of 2 pax) &amp; $20 for park fees pp per day (</t>
    </r>
    <r>
      <rPr>
        <b/>
        <sz val="11"/>
        <rFont val="Calibri"/>
        <family val="2"/>
      </rPr>
      <t>non-commissionable</t>
    </r>
    <r>
      <rPr>
        <sz val="11"/>
        <rFont val="Calibri"/>
        <family val="2"/>
      </rPr>
      <t>)</t>
    </r>
  </si>
  <si>
    <r>
      <t xml:space="preserve">Children (5-13yrs) pay $10 park fees - </t>
    </r>
    <r>
      <rPr>
        <b/>
        <sz val="11"/>
        <rFont val="Calibri"/>
        <family val="2"/>
      </rPr>
      <t xml:space="preserve">this is non-commissionable </t>
    </r>
  </si>
  <si>
    <t>Children 12 &amp; under sharing with 2 adults will be charged at half price, 4 &amp; under will be free with 2 adults</t>
  </si>
  <si>
    <t>JEFFERY &amp; McKEITH</t>
  </si>
  <si>
    <t>01 - 30 June '20</t>
  </si>
  <si>
    <t>01 Nov - 15 Dec '20</t>
  </si>
  <si>
    <t>Musekese Camp</t>
  </si>
  <si>
    <t>Tent (per person sharing)</t>
  </si>
  <si>
    <t>Single Person</t>
  </si>
  <si>
    <t>Ntemwa-Busanga Camp</t>
  </si>
  <si>
    <r>
      <t xml:space="preserve">$80 is included above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</si>
  <si>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Northern Explorer - 8 Nights</t>
  </si>
  <si>
    <t xml:space="preserve"> 8 nights for the price of 7. Available 1st July - 31st October 4 nights both camps,</t>
  </si>
  <si>
    <t>rack $5,100, net $4,208 - includes inter-camp transfers.</t>
  </si>
  <si>
    <t>MUKAMBI SAFARIS</t>
  </si>
  <si>
    <t>01 Nov - 30 Jun '20</t>
  </si>
  <si>
    <t>Mukambi Safari Lodge</t>
  </si>
  <si>
    <t>Standard Chalet (Fully Inclusive)</t>
  </si>
  <si>
    <t>Riverside Villa (Fully Incl. - min 3 guests)</t>
  </si>
  <si>
    <t>Kids 4 - 12 yrs sharing / adults</t>
  </si>
  <si>
    <t>Fig-Tree Bushcamp</t>
  </si>
  <si>
    <t>Busanga Plains Bushcamp</t>
  </si>
  <si>
    <t>01 Nov'18 - 14 Jul'20</t>
  </si>
  <si>
    <t>15 Jul - 31 Oct '20</t>
  </si>
  <si>
    <t>01 Nov - 30 Jun '21</t>
  </si>
  <si>
    <r>
      <t xml:space="preserve">$20 is included above for Park Fees and Conservation Levy for Mukambi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</si>
  <si>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r>
      <t xml:space="preserve">$50 is included above for Park Fees and Conservation Levy for Fig Tree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</si>
  <si>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r>
      <t xml:space="preserve">$50 is included above for Park Fees and Conservation Levy for Busanga Plains Camp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</si>
  <si>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Inclusions</t>
  </si>
  <si>
    <r>
      <t xml:space="preserve">Above rates </t>
    </r>
    <r>
      <rPr>
        <b/>
        <sz val="11"/>
        <rFont val="Calibri"/>
        <family val="2"/>
      </rPr>
      <t>DO</t>
    </r>
    <r>
      <rPr>
        <sz val="11"/>
        <rFont val="Calibri"/>
        <family val="2"/>
      </rPr>
      <t xml:space="preserve"> include National Park fees, 2 activities a day, drinks and inter-camp transfers</t>
    </r>
  </si>
  <si>
    <t>Road transfers from Lusaka to Mukambi can be arranged at $200 per person return min 2, $260 per extra person</t>
  </si>
  <si>
    <r>
      <t xml:space="preserve">The Safari packages detailed below include inter-camp transfers but </t>
    </r>
    <r>
      <rPr>
        <b/>
        <u val="single"/>
        <sz val="11"/>
        <rFont val="Calibri"/>
        <family val="2"/>
      </rPr>
      <t xml:space="preserve">DO NOT </t>
    </r>
    <r>
      <rPr>
        <u val="single"/>
        <sz val="11"/>
        <rFont val="Calibri"/>
        <family val="2"/>
      </rPr>
      <t>include transfers from or to Lusaka.</t>
    </r>
  </si>
  <si>
    <t xml:space="preserve"> 01 Jul - 31 Oct '20</t>
  </si>
  <si>
    <t>5 night Package (2nts Mukambi, 3nts Fig-Tree)</t>
  </si>
  <si>
    <t>5 night Package (2nts Mukambi, 3nts Busanga)</t>
  </si>
  <si>
    <t>7 night Package (2nts Mukambi, 2nts Fig, 3nts Busanga)</t>
  </si>
  <si>
    <t>MAYUKUYUKU CAMP</t>
  </si>
  <si>
    <t>01 Jan - 31 Dec '19</t>
  </si>
  <si>
    <t>*** These are 2019 rates ***</t>
  </si>
  <si>
    <r>
      <t xml:space="preserve">Rates </t>
    </r>
    <r>
      <rPr>
        <b/>
        <sz val="11"/>
        <rFont val="Calibri"/>
        <family val="2"/>
      </rPr>
      <t>DO NOT</t>
    </r>
    <r>
      <rPr>
        <sz val="11"/>
        <rFont val="Calibri"/>
        <family val="2"/>
      </rPr>
      <t xml:space="preserve"> include drinks or transfers (access is by road from Lusaka 3.5 hrs see transfer section at start)</t>
    </r>
  </si>
  <si>
    <t>Rates INCLUDE full board, National Park fees &amp; 2 activities per day</t>
  </si>
  <si>
    <t>KAINGU SAFARI LODGE</t>
  </si>
  <si>
    <t>01 Mar - 31 May'20</t>
  </si>
  <si>
    <t>01 Nov - 19 Dec '20</t>
  </si>
  <si>
    <t>20 Dec - 02 Jan '21</t>
  </si>
  <si>
    <r>
      <t xml:space="preserve">$35 is included above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</si>
  <si>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Rates do not include transfers these will be organized seperately.</t>
  </si>
  <si>
    <t>Sleep-out</t>
  </si>
  <si>
    <t>River sleepout in the Tonga tree-basket at $150 per couple</t>
  </si>
  <si>
    <t>KONKAMOYA LODGE</t>
  </si>
  <si>
    <t>01 July - 31 Aug '20</t>
  </si>
  <si>
    <t>01 Sep - 30 Nov '20</t>
  </si>
  <si>
    <t>Accomodation, full board, two game drive a day, drinks at sundowner, house wine and soft drinks at meals</t>
  </si>
  <si>
    <t>free WiFi, laundry, National Park fees, airport tax and transfers to (and from) Ngoma airstrip.</t>
  </si>
  <si>
    <t>Excludes</t>
  </si>
  <si>
    <t>Bar</t>
  </si>
  <si>
    <t>NANZHILA PLAINS</t>
  </si>
  <si>
    <t>15 May - 30 June</t>
  </si>
  <si>
    <t>31 May - 2 Dec '19</t>
  </si>
  <si>
    <t>Fully Inclusive Package</t>
  </si>
  <si>
    <t>Chalets or Safari Tents</t>
  </si>
  <si>
    <t xml:space="preserve">$50 is included in the above for National Park fees and levies </t>
  </si>
  <si>
    <t xml:space="preserve">Children 7 - 12 pay 50% of bednight rate. </t>
  </si>
  <si>
    <t>Children 6yrs or less stay for free (excluding park fees)</t>
  </si>
  <si>
    <t>No single suppliment for first 3 rooms, thereafter 50%</t>
  </si>
  <si>
    <t xml:space="preserve">Long stay special - stay 3 nights, get 4th half price. </t>
  </si>
  <si>
    <t>WILDERNESS SAFARIS</t>
  </si>
  <si>
    <t>01 Nov - 31 May '21</t>
  </si>
  <si>
    <t>Busanga Bush camp</t>
  </si>
  <si>
    <t>Child 6-16 yrs sharing family suite only</t>
  </si>
  <si>
    <t>Shumba Camp</t>
  </si>
  <si>
    <t>Balloon Trip</t>
  </si>
  <si>
    <r>
      <t xml:space="preserve">Guests pay $200 extra for a balloon trip in </t>
    </r>
    <r>
      <rPr>
        <b/>
        <sz val="11"/>
        <rFont val="Calibri"/>
        <family val="2"/>
      </rPr>
      <t>August, Sep &amp; Oct Only</t>
    </r>
  </si>
  <si>
    <t>Children under 6 yrs not permitted, under 12 yrs can not walk and must pay for private activities ($500 / grp / day)</t>
  </si>
  <si>
    <t>OTHER AREAS</t>
  </si>
  <si>
    <t>LUAMBE NATIONAL PARK</t>
  </si>
  <si>
    <t>Luambe Camp</t>
  </si>
  <si>
    <t>Standard tent</t>
  </si>
  <si>
    <r>
      <t xml:space="preserve">$35 is included above for Park &amp; vehicle Fees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</si>
  <si>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1-4 pax from Mfuwe (aprox 4 hours) billed at $120 per person one way.</t>
  </si>
  <si>
    <t>No children under 12yrs.  Children 12-18 yrs sharing with adults pay 50%</t>
  </si>
  <si>
    <t>LONG STAY SPECIAL</t>
  </si>
  <si>
    <t>Stay 3 nights and get the 4th at 50%</t>
  </si>
  <si>
    <t>LIUWA PLAINS</t>
  </si>
  <si>
    <t>King Lewanika Camp</t>
  </si>
  <si>
    <t>01 Apr - 13 Jul '20</t>
  </si>
  <si>
    <t>14 Jul - 16 Dec '20</t>
  </si>
  <si>
    <t>17 Oct - 31 Dec '20</t>
  </si>
  <si>
    <r>
      <t xml:space="preserve">$120 is included above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</si>
  <si>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KASANKA NATIONAL PARK</t>
  </si>
  <si>
    <t>Wasa Camp</t>
  </si>
  <si>
    <t>01 Jan - 30Jun '19</t>
  </si>
  <si>
    <t>01 Jul - 31 Dec '19</t>
  </si>
  <si>
    <r>
      <t xml:space="preserve">$10 is included above for Park Fees and Conservation Levy - </t>
    </r>
    <r>
      <rPr>
        <b/>
        <sz val="11"/>
        <rFont val="Calibri"/>
        <family val="2"/>
      </rPr>
      <t>this is non-commissionable</t>
    </r>
    <r>
      <rPr>
        <sz val="11"/>
        <rFont val="Calibri"/>
        <family val="2"/>
      </rPr>
      <t xml:space="preserve"> </t>
    </r>
  </si>
  <si>
    <t>Children under 6yrs FOC, 6-12yrs pay 50%</t>
  </si>
  <si>
    <t>CHUNDUKWA</t>
  </si>
  <si>
    <t>1 Jan - 31 Mar '20</t>
  </si>
  <si>
    <t>1 April - 31 Oct '20</t>
  </si>
  <si>
    <t>1 Nov - 19 Dec '20</t>
  </si>
  <si>
    <t>20 Dec - 31 Dec '20</t>
  </si>
  <si>
    <t>Chundu Cottage (whole house - 4 people)</t>
  </si>
  <si>
    <t>Chundu Cottage (whole house - 6 people)</t>
  </si>
  <si>
    <t xml:space="preserve">Chundu Cottage </t>
  </si>
  <si>
    <t>Sleeps 4 ads and 2 kids in 2 double / twin rooms and one kids rm with bunkbeds . Rate is for whole house</t>
  </si>
  <si>
    <t>Airport transfers, laundry, local drinks (not spirits) 1 full-day trip to town and the Falls + 1 sunset cruise per stay</t>
  </si>
  <si>
    <t>The Rates DO NOT include entry fees to the Victorial Falls ($20 per person)</t>
  </si>
  <si>
    <t>Children aged 5 - 12 years charged at 50% of adult rates when sharing with 2 adults, nochildren under 5 yrs</t>
  </si>
  <si>
    <t>AFRICAN BUSH CAMPS</t>
  </si>
  <si>
    <t>01Jan - 31 Mar '20</t>
  </si>
  <si>
    <t>Thorntree Lodge</t>
  </si>
  <si>
    <t>Airport transfers included &amp; 2 activities - visit to Falls, LVI Museum, game-drives and walks, river cruises &amp; fising</t>
  </si>
  <si>
    <t>Rates do not include Park Fees ($10 pp) which will be charged locally if guests do a game-drive or Rhino-walk</t>
  </si>
  <si>
    <t>Children aged 7 - 11 yrs sharing with adults are charged 50%</t>
  </si>
  <si>
    <t>ISLANDS OF SIANKABA</t>
  </si>
  <si>
    <t>Luxury Rooms</t>
  </si>
  <si>
    <t>Honeymoon / VIP Suite</t>
  </si>
  <si>
    <t>Rates include transfers from Livingstone Airport, in-house activities and a trip to either side of the Falls</t>
  </si>
  <si>
    <t>Children under 10 years not accepted</t>
  </si>
  <si>
    <t>Special Offer</t>
  </si>
  <si>
    <t>An extra 10% commission is offered for stays of 3 nights or more, throughout the year.</t>
  </si>
  <si>
    <t>ROYAL CHUNDU</t>
  </si>
  <si>
    <t>01 Jan - 31 Dec '20</t>
  </si>
  <si>
    <t>River Lodge</t>
  </si>
  <si>
    <t>Katombora Island Lodge</t>
  </si>
  <si>
    <t>Rates include transfers from Livingstone Airport, 1 trip to the Falls and all in-house activities</t>
  </si>
  <si>
    <t>Children are welcome, under 4 free of charge, 4-11 yrs at 50%</t>
  </si>
  <si>
    <t>The 4th night of any stay is free of charge</t>
  </si>
  <si>
    <t>STANLEY SAFARI LODGE</t>
  </si>
  <si>
    <t>Cottage</t>
  </si>
  <si>
    <t xml:space="preserve">Open Suite </t>
  </si>
  <si>
    <t>Closed Colonial Suite</t>
  </si>
  <si>
    <t>Airport transfers, guided tour of Falls (both sides, Zim entry visas not incl), mountain bikes, rhino walk, village trip</t>
  </si>
  <si>
    <t>Entrance fees for the Victoria falls</t>
  </si>
  <si>
    <t>Child Discounts</t>
  </si>
  <si>
    <t>1-6 yrs pay 20% of adult rate, 7-11 yrs pay 45%, 12-16 yrs pay 65%</t>
  </si>
  <si>
    <t>Discounted Long-stay Safari Rate</t>
  </si>
  <si>
    <t>SANCTUARY RETREATS</t>
  </si>
  <si>
    <t>07 Jan - 31 Mar '20</t>
  </si>
  <si>
    <t>01 Nov - 20 Dec '20</t>
  </si>
  <si>
    <t>21 Dec - 05 Jan '21</t>
  </si>
  <si>
    <t>Sussi &amp; Chuma</t>
  </si>
  <si>
    <t>Standard Room (1-3 nts)</t>
  </si>
  <si>
    <t>Standard Room (4-6 nts)</t>
  </si>
  <si>
    <t>Standard Room (7 + nts)</t>
  </si>
  <si>
    <t>Chuma Houses</t>
  </si>
  <si>
    <t>When 2-3 guests (1-3 nts)</t>
  </si>
  <si>
    <t>When 2-3 guests (4-6 nts)</t>
  </si>
  <si>
    <t>When 2-3 guests (7 + nts)</t>
  </si>
  <si>
    <t>When 4 guests (1-3 nts)</t>
  </si>
  <si>
    <t>When 4 guests (4-6 nts)</t>
  </si>
  <si>
    <t>When 4 guests (7 + nts)</t>
  </si>
  <si>
    <t>Single Supp at Susi &amp; Chuma</t>
  </si>
  <si>
    <r>
      <t xml:space="preserve">50% singles supplement is added in Susi &amp; Chuma Tree-Houses </t>
    </r>
    <r>
      <rPr>
        <b/>
        <sz val="11"/>
        <rFont val="Calibri"/>
        <family val="2"/>
      </rPr>
      <t>in peak &amp; shoulder seasons only</t>
    </r>
  </si>
  <si>
    <t>Children at Sussi</t>
  </si>
  <si>
    <t>No children under 6 yrs at Sussi. Children from 6-12 sharing with an adult charged at 25% in low &amp; 50% in peak</t>
  </si>
  <si>
    <t>Children at Chuma Houses</t>
  </si>
  <si>
    <t>Children of all ages welcome in Chuma Houses but no reductions offered</t>
  </si>
  <si>
    <t>Rates include airport transfers, a visit to the Falls, a sunset cruise, a game drive and Park Fees</t>
  </si>
  <si>
    <t>Heritage Fees of $20 pp. Transfers to activities other than those listed above will be charged to clients</t>
  </si>
  <si>
    <t>TONGABEZI</t>
  </si>
  <si>
    <t>Tongabezi Lodge</t>
  </si>
  <si>
    <t>Cottages</t>
  </si>
  <si>
    <t>Houses</t>
  </si>
  <si>
    <t>Garden House (for families)</t>
  </si>
  <si>
    <t>Kids u14 in Garden House (up to 3)</t>
  </si>
  <si>
    <t>Nut, Dog &amp; Green House</t>
  </si>
  <si>
    <t>Sindabezi Island</t>
  </si>
  <si>
    <t>Standard Chalets</t>
  </si>
  <si>
    <t>Honeymoon Chalet</t>
  </si>
  <si>
    <t>Sinda exclusively 4 - 5 pax</t>
  </si>
  <si>
    <t>Sinda exclusively 6 - 8 pax</t>
  </si>
  <si>
    <t>Notes for Tonga &amp; Sinda</t>
  </si>
  <si>
    <t>Dog House on exclusive basis</t>
  </si>
  <si>
    <t xml:space="preserve">The Dog House can be booked with exclusive guide vehicle and boat at normal rate </t>
  </si>
  <si>
    <t>Children Policy</t>
  </si>
  <si>
    <t>Children 7 - 14 yrs pay 50% if they are sharing a room, full price if in their own room, no children at Sinda</t>
  </si>
  <si>
    <t>In-house activities - boat cruises, fishing, canoeing, visit to Falls, game-drive, village visit, walk in the gorge.</t>
  </si>
  <si>
    <t>Transfers to camp are required and charged extra - ($40 -see transfer section of rates sheet.)</t>
  </si>
  <si>
    <r>
      <t>The lowest value night is free of charge when 4 nights stayed at Tonga &amp; or Sinda</t>
    </r>
    <r>
      <rPr>
        <b/>
        <sz val="11"/>
        <rFont val="Calibri"/>
        <family val="2"/>
      </rPr>
      <t xml:space="preserve"> Not available Jul, Aug Sep</t>
    </r>
  </si>
  <si>
    <t>Tangala House</t>
  </si>
  <si>
    <t>Adults (Max 8 - Min 4)</t>
  </si>
  <si>
    <t>Children under 14 yrs</t>
  </si>
  <si>
    <t>Notes for Tangala</t>
  </si>
  <si>
    <t>Availability</t>
  </si>
  <si>
    <t>Tangala House is only available Christmas &amp; Easter Holidays, July &amp; August.  Other times on request</t>
  </si>
  <si>
    <t>Minimum Stay</t>
  </si>
  <si>
    <t>A 3 night minimum stay is required at Tangala</t>
  </si>
  <si>
    <r>
      <t xml:space="preserve">The lowest value night is free of charge when 4 nights stayed at Tangala </t>
    </r>
    <r>
      <rPr>
        <b/>
        <sz val="11"/>
        <rFont val="Calibri"/>
        <family val="2"/>
      </rPr>
      <t>Not available Jul, Aug Sep</t>
    </r>
  </si>
  <si>
    <t>The River Club</t>
  </si>
  <si>
    <t>11 Jan - 31 May'20</t>
  </si>
  <si>
    <t>20 Dec - 10 Jan '21</t>
  </si>
  <si>
    <t>Fully Inclusive</t>
  </si>
  <si>
    <t>Standard River Suite</t>
  </si>
  <si>
    <t>Luxury River Suite</t>
  </si>
  <si>
    <t>Princess Mary Suite (first 2 pax)</t>
  </si>
  <si>
    <t>Princess Mary (3rd &amp; 4th guest)</t>
  </si>
  <si>
    <t>Full-board accomm,high tea,house drinks(beer,wine &amp; softs),tourism levy,1 activity a day plus on-property activities</t>
  </si>
  <si>
    <t>Airport transfers, imported drinks &amp; spirits &amp; additional activities</t>
  </si>
  <si>
    <t>Group getaways</t>
  </si>
  <si>
    <t>15% off group stays of 8 people or more travelling together</t>
  </si>
  <si>
    <t>Activities offered</t>
  </si>
  <si>
    <t>Sunset cruise, Falls tour($20pp paid locally), LVI town tour, game-drive($10pp paid locally),village visist,fishing</t>
  </si>
  <si>
    <t>A single supplement of 25% applies to all rates Except in Princess Mary suite which has min 2 occupancy</t>
  </si>
  <si>
    <t>Child Rates</t>
  </si>
  <si>
    <t>Kids 6-16 yrs pay 50% of adult rates when sharing a room with 2 full paying adults</t>
  </si>
  <si>
    <t>3 Night stay</t>
  </si>
  <si>
    <t>Complimentary airport transfers and 1 extra activity forguests staying 3 nights or more</t>
  </si>
  <si>
    <t>THE SUN RESORT</t>
  </si>
  <si>
    <t>01 Feb - 30 Jun '19</t>
  </si>
  <si>
    <t>01 Jul - 30 Sep '19</t>
  </si>
  <si>
    <t>01 Oct - 31 Jan '20</t>
  </si>
  <si>
    <t>The Royal Livingstone</t>
  </si>
  <si>
    <t>Standard Room (B&amp;B)</t>
  </si>
  <si>
    <t>Deluxe corner room</t>
  </si>
  <si>
    <t>Family room</t>
  </si>
  <si>
    <t>The Avani Vic Falls Resort</t>
  </si>
  <si>
    <t>Family Room (2 x queen beds)</t>
  </si>
  <si>
    <t>Transfers from Livingstone Airport are charged extra</t>
  </si>
  <si>
    <t>Family Rooms</t>
  </si>
  <si>
    <t>Family rooms contain 2 queen-size beds only - up to 2 children under 12 yrs are FOC when sharing with 1 or 2 adults</t>
  </si>
  <si>
    <t>THE DAVID LIVINGSTONE</t>
  </si>
  <si>
    <t>01 Jan - 30 Apr '20</t>
  </si>
  <si>
    <t>01 May - 30 Nov '20</t>
  </si>
  <si>
    <t>SAFARI LODGE &amp; SPA</t>
  </si>
  <si>
    <t>Standard Room (D,B&amp;B)</t>
  </si>
  <si>
    <t xml:space="preserve">            </t>
  </si>
  <si>
    <t>Rates are for either B&amp;B or for D.B&amp;B, no drinks or snacks included</t>
  </si>
  <si>
    <t>No activities are included in the accommodation rates</t>
  </si>
  <si>
    <t>Zawa Park Levy</t>
  </si>
  <si>
    <t>Above rates include $10 Park Entry Fees for accommodation, Park fees will however be charged for activities</t>
  </si>
  <si>
    <t xml:space="preserve">WATERBERRY </t>
  </si>
  <si>
    <t>Main Lodge</t>
  </si>
  <si>
    <t>Inclusive with 2 activities / day</t>
  </si>
  <si>
    <t>Inclusive with 1 activity / day</t>
  </si>
  <si>
    <t xml:space="preserve">Single Supplement </t>
  </si>
  <si>
    <t>+25%</t>
  </si>
  <si>
    <t>River Farmhouse</t>
  </si>
  <si>
    <t>First 4 guests (Min 4)</t>
  </si>
  <si>
    <t>Additional guests (after 4)</t>
  </si>
  <si>
    <r>
      <t xml:space="preserve">Rate includes airport transfers, full board, laundry, local wines &amp; drinks and </t>
    </r>
    <r>
      <rPr>
        <b/>
        <sz val="11"/>
        <rFont val="Calibri"/>
        <family val="2"/>
      </rPr>
      <t xml:space="preserve">either </t>
    </r>
    <r>
      <rPr>
        <sz val="11"/>
        <rFont val="Calibri"/>
        <family val="2"/>
      </rPr>
      <t>1 or 2 in-house activities a day</t>
    </r>
  </si>
  <si>
    <t>Victoria Falls Entry Fee</t>
  </si>
  <si>
    <t>$20 per person will be added to each booking as an entry fee to the Victoria Falls</t>
  </si>
  <si>
    <t>In-House Activities</t>
  </si>
  <si>
    <t>These include, tour of the Falls, sunset or daytime cruise, fishing, island picnics, birding and guided walks</t>
  </si>
  <si>
    <r>
      <t xml:space="preserve">This sleeps up to 8 guests, </t>
    </r>
    <r>
      <rPr>
        <b/>
        <sz val="11"/>
        <rFont val="Calibri"/>
        <family val="2"/>
      </rPr>
      <t>with a minimum of 4 - 2 activities a day are inclusde</t>
    </r>
  </si>
  <si>
    <t>Children 12 yrs and under sharing a room with 2 parents pay 50%</t>
  </si>
  <si>
    <t>ZAMBEZI WATERFRONT</t>
  </si>
  <si>
    <t>01 Jan - 30 Jun '20</t>
  </si>
  <si>
    <t>01 Jul - 31 Dec '20</t>
  </si>
  <si>
    <t>Garden Room (B&amp;B)</t>
  </si>
  <si>
    <t>Riverside Room (B&amp;B)</t>
  </si>
  <si>
    <t>Executive Room (B&amp;B)</t>
  </si>
  <si>
    <t>Family Room (max 4 pax)</t>
  </si>
  <si>
    <t>Family room rate is for the whole room and not a perperson rate</t>
  </si>
  <si>
    <t>Rates are bed and breakfast only and include no drinks or other food</t>
  </si>
  <si>
    <t>Transfers &amp; activities</t>
  </si>
  <si>
    <r>
      <t xml:space="preserve">Airport transfers and activities are </t>
    </r>
    <r>
      <rPr>
        <b/>
        <sz val="11"/>
        <rFont val="Calibri"/>
        <family val="2"/>
      </rPr>
      <t>NOT</t>
    </r>
    <r>
      <rPr>
        <sz val="11"/>
        <rFont val="Calibri"/>
        <family val="2"/>
      </rPr>
      <t xml:space="preserve"> included in the rates</t>
    </r>
  </si>
  <si>
    <t>11 Jan-31 Mar'20</t>
  </si>
  <si>
    <t>20 Dec - 10 Jan '20</t>
  </si>
  <si>
    <t>Toka Leya Camp</t>
  </si>
  <si>
    <t>Child 3-16 yrs in family suite</t>
  </si>
  <si>
    <t>Transfers to Toka Leya are required &amp; charged extra, see transfer section of rates sheet</t>
  </si>
  <si>
    <t>Scheduled in-house activities are included - river cruise, game-drive &amp; tour of Zambian side of Falls</t>
  </si>
  <si>
    <t>When children under 12 in camp a private vehicle must be booked at $245 / day. Kids under 6 yrs not permitted.</t>
  </si>
  <si>
    <t>LATITUDE 15°</t>
  </si>
  <si>
    <t>Standard Double 'Original Side'</t>
  </si>
  <si>
    <t>Standard Double'The Other Side'</t>
  </si>
  <si>
    <t>Day-Room</t>
  </si>
  <si>
    <t>INTERCONTINENTAL HOTEL</t>
  </si>
  <si>
    <t>01 Jan - 31 Dec '18</t>
  </si>
  <si>
    <t>LILAYI LODGE</t>
  </si>
  <si>
    <t>Activities Package</t>
  </si>
  <si>
    <t>All Inclusive</t>
  </si>
  <si>
    <t>Dinner, Bed &amp; Breakfast</t>
  </si>
  <si>
    <t>Bed &amp; Breakfast</t>
  </si>
  <si>
    <t>Activities Package inclusions</t>
  </si>
  <si>
    <t>All meals, drinks (not premium) game drive, bush-walk, wine-tasting, elephant viewing</t>
  </si>
  <si>
    <t>All Inclusive rate Inclusions</t>
  </si>
  <si>
    <t xml:space="preserve">All meals, drinks (not premium) </t>
  </si>
  <si>
    <r>
      <t xml:space="preserve">These rates </t>
    </r>
    <r>
      <rPr>
        <b/>
        <sz val="11"/>
        <rFont val="Calibri"/>
        <family val="2"/>
      </rPr>
      <t>DO NOT</t>
    </r>
    <r>
      <rPr>
        <sz val="11"/>
        <rFont val="Calibri"/>
        <family val="2"/>
      </rPr>
      <t xml:space="preserve"> include airport transfers </t>
    </r>
  </si>
  <si>
    <t>PIONEER CAMP</t>
  </si>
  <si>
    <t>Luxury Safari Chalet (B&amp;B)</t>
  </si>
  <si>
    <t>O'night Package(Dinner,B&amp;B)</t>
  </si>
  <si>
    <t>Late night Transfer supplement</t>
  </si>
  <si>
    <t>Overnight Package inclusions</t>
  </si>
  <si>
    <t>Overnight package includes return airport transfers, dinner, bed and breakfast</t>
  </si>
  <si>
    <t>PROTEA ARCADES HOTEL</t>
  </si>
  <si>
    <t>3rd bed in a room</t>
  </si>
  <si>
    <t>RADISSON BLU</t>
  </si>
  <si>
    <t>SOUTHERN SUN RIDGEWAY</t>
  </si>
  <si>
    <t>TAJ PAMODZI HOTEL</t>
  </si>
  <si>
    <t>Stand Juli 2019</t>
  </si>
  <si>
    <t>Plätze werden durch unsere Samibische Agentur gebucht.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</si>
</sst>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u val="single"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6"/>
      <name val="Calibri"/>
      <family val="2"/>
    </font>
    <font>
      <b/>
      <i/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u val="single"/>
      <sz val="14"/>
      <name val="Calibri"/>
      <family val="2"/>
    </font>
    <font>
      <i/>
      <u val="single"/>
      <sz val="11"/>
      <name val="Calibri"/>
      <family val="2"/>
    </font>
    <font>
      <b/>
      <i/>
      <u val="single"/>
      <sz val="11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166" fontId="4" fillId="33" borderId="0" xfId="0" applyNumberFormat="1" applyFont="1" applyFill="1" applyAlignment="1">
      <alignment horizontal="center"/>
    </xf>
    <xf numFmtId="166" fontId="5" fillId="33" borderId="0" xfId="0" applyNumberFormat="1" applyFont="1" applyFill="1" applyAlignment="1">
      <alignment horizontal="left"/>
    </xf>
    <xf numFmtId="166" fontId="5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left"/>
    </xf>
    <xf numFmtId="0" fontId="56" fillId="33" borderId="0" xfId="0" applyFont="1" applyFill="1" applyAlignment="1">
      <alignment vertical="center"/>
    </xf>
    <xf numFmtId="166" fontId="5" fillId="33" borderId="10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 quotePrefix="1">
      <alignment horizontal="left"/>
    </xf>
    <xf numFmtId="0" fontId="57" fillId="33" borderId="0" xfId="0" applyFont="1" applyFill="1" applyAlignment="1">
      <alignment vertical="center"/>
    </xf>
    <xf numFmtId="166" fontId="2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8" fillId="33" borderId="0" xfId="0" applyFont="1" applyFill="1" applyAlignment="1">
      <alignment/>
    </xf>
    <xf numFmtId="166" fontId="30" fillId="33" borderId="0" xfId="0" applyNumberFormat="1" applyFont="1" applyFill="1" applyAlignment="1">
      <alignment horizontal="left"/>
    </xf>
    <xf numFmtId="0" fontId="30" fillId="33" borderId="0" xfId="0" applyFont="1" applyFill="1" applyAlignment="1">
      <alignment/>
    </xf>
    <xf numFmtId="166" fontId="4" fillId="33" borderId="0" xfId="0" applyNumberFormat="1" applyFont="1" applyFill="1" applyAlignment="1">
      <alignment horizontal="left"/>
    </xf>
    <xf numFmtId="166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66" fontId="8" fillId="34" borderId="10" xfId="0" applyNumberFormat="1" applyFont="1" applyFill="1" applyBorder="1" applyAlignment="1">
      <alignment horizontal="center"/>
    </xf>
    <xf numFmtId="166" fontId="8" fillId="35" borderId="11" xfId="0" applyNumberFormat="1" applyFont="1" applyFill="1" applyBorder="1" applyAlignment="1">
      <alignment horizontal="center"/>
    </xf>
    <xf numFmtId="166" fontId="8" fillId="35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166" fontId="4" fillId="34" borderId="10" xfId="0" applyNumberFormat="1" applyFont="1" applyFill="1" applyBorder="1" applyAlignment="1">
      <alignment horizontal="center"/>
    </xf>
    <xf numFmtId="166" fontId="4" fillId="35" borderId="11" xfId="0" applyNumberFormat="1" applyFont="1" applyFill="1" applyBorder="1" applyAlignment="1">
      <alignment horizontal="center"/>
    </xf>
    <xf numFmtId="166" fontId="4" fillId="34" borderId="0" xfId="0" applyNumberFormat="1" applyFont="1" applyFill="1" applyAlignment="1">
      <alignment horizontal="center"/>
    </xf>
    <xf numFmtId="166" fontId="4" fillId="35" borderId="0" xfId="0" applyNumberFormat="1" applyFont="1" applyFill="1" applyAlignment="1">
      <alignment horizontal="center"/>
    </xf>
    <xf numFmtId="166" fontId="4" fillId="34" borderId="12" xfId="0" applyNumberFormat="1" applyFont="1" applyFill="1" applyBorder="1" applyAlignment="1">
      <alignment horizontal="center"/>
    </xf>
    <xf numFmtId="166" fontId="4" fillId="35" borderId="13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14" xfId="0" applyFont="1" applyFill="1" applyBorder="1" applyAlignment="1">
      <alignment/>
    </xf>
    <xf numFmtId="166" fontId="4" fillId="33" borderId="14" xfId="0" applyNumberFormat="1" applyFont="1" applyFill="1" applyBorder="1" applyAlignment="1">
      <alignment horizontal="center"/>
    </xf>
    <xf numFmtId="166" fontId="8" fillId="35" borderId="15" xfId="0" applyNumberFormat="1" applyFont="1" applyFill="1" applyBorder="1" applyAlignment="1">
      <alignment horizontal="center"/>
    </xf>
    <xf numFmtId="166" fontId="4" fillId="34" borderId="10" xfId="0" applyNumberFormat="1" applyFont="1" applyFill="1" applyBorder="1" applyAlignment="1" quotePrefix="1">
      <alignment horizontal="center"/>
    </xf>
    <xf numFmtId="166" fontId="4" fillId="35" borderId="0" xfId="0" applyNumberFormat="1" applyFont="1" applyFill="1" applyAlignment="1" quotePrefix="1">
      <alignment horizontal="center"/>
    </xf>
    <xf numFmtId="166" fontId="4" fillId="35" borderId="11" xfId="0" applyNumberFormat="1" applyFont="1" applyFill="1" applyBorder="1" applyAlignment="1" quotePrefix="1">
      <alignment horizontal="center"/>
    </xf>
    <xf numFmtId="166" fontId="8" fillId="34" borderId="1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66" fontId="4" fillId="33" borderId="0" xfId="0" applyNumberFormat="1" applyFont="1" applyFill="1" applyAlignment="1" quotePrefix="1">
      <alignment horizontal="center"/>
    </xf>
    <xf numFmtId="166" fontId="30" fillId="34" borderId="10" xfId="0" applyNumberFormat="1" applyFont="1" applyFill="1" applyBorder="1" applyAlignment="1">
      <alignment horizontal="center"/>
    </xf>
    <xf numFmtId="166" fontId="30" fillId="35" borderId="11" xfId="0" applyNumberFormat="1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166" fontId="30" fillId="35" borderId="0" xfId="0" applyNumberFormat="1" applyFont="1" applyFill="1" applyAlignment="1">
      <alignment horizontal="center"/>
    </xf>
    <xf numFmtId="166" fontId="4" fillId="33" borderId="10" xfId="0" applyNumberFormat="1" applyFont="1" applyFill="1" applyBorder="1" applyAlignment="1">
      <alignment/>
    </xf>
    <xf numFmtId="166" fontId="8" fillId="33" borderId="10" xfId="0" applyNumberFormat="1" applyFont="1" applyFill="1" applyBorder="1" applyAlignment="1">
      <alignment horizontal="center"/>
    </xf>
    <xf numFmtId="166" fontId="8" fillId="33" borderId="0" xfId="0" applyNumberFormat="1" applyFont="1" applyFill="1" applyAlignment="1">
      <alignment horizontal="center"/>
    </xf>
    <xf numFmtId="166" fontId="4" fillId="33" borderId="10" xfId="0" applyNumberFormat="1" applyFont="1" applyFill="1" applyBorder="1" applyAlignment="1">
      <alignment horizontal="center"/>
    </xf>
    <xf numFmtId="166" fontId="4" fillId="33" borderId="10" xfId="0" applyNumberFormat="1" applyFont="1" applyFill="1" applyBorder="1" applyAlignment="1" quotePrefix="1">
      <alignment horizontal="center"/>
    </xf>
    <xf numFmtId="166" fontId="30" fillId="34" borderId="10" xfId="0" applyNumberFormat="1" applyFont="1" applyFill="1" applyBorder="1" applyAlignment="1" quotePrefix="1">
      <alignment horizontal="center"/>
    </xf>
    <xf numFmtId="166" fontId="30" fillId="35" borderId="11" xfId="0" applyNumberFormat="1" applyFont="1" applyFill="1" applyBorder="1" applyAlignment="1" quotePrefix="1">
      <alignment horizontal="center"/>
    </xf>
    <xf numFmtId="166" fontId="4" fillId="34" borderId="10" xfId="0" applyNumberFormat="1" applyFont="1" applyFill="1" applyBorder="1" applyAlignment="1">
      <alignment horizontal="left"/>
    </xf>
    <xf numFmtId="166" fontId="4" fillId="33" borderId="10" xfId="0" applyNumberFormat="1" applyFont="1" applyFill="1" applyBorder="1" applyAlignment="1">
      <alignment horizontal="left"/>
    </xf>
    <xf numFmtId="166" fontId="4" fillId="34" borderId="10" xfId="0" applyNumberFormat="1" applyFont="1" applyFill="1" applyBorder="1" applyAlignment="1">
      <alignment/>
    </xf>
    <xf numFmtId="166" fontId="4" fillId="34" borderId="0" xfId="0" applyNumberFormat="1" applyFont="1" applyFill="1" applyAlignment="1" quotePrefix="1">
      <alignment horizontal="center"/>
    </xf>
    <xf numFmtId="0" fontId="33" fillId="33" borderId="0" xfId="0" applyFont="1" applyFill="1" applyAlignment="1">
      <alignment horizontal="center"/>
    </xf>
    <xf numFmtId="166" fontId="8" fillId="34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66" fontId="7" fillId="33" borderId="0" xfId="0" applyNumberFormat="1" applyFont="1" applyFill="1" applyAlignment="1">
      <alignment horizontal="center"/>
    </xf>
    <xf numFmtId="0" fontId="26" fillId="33" borderId="0" xfId="0" applyFont="1" applyFill="1" applyAlignment="1">
      <alignment horizontal="left"/>
    </xf>
    <xf numFmtId="166" fontId="4" fillId="33" borderId="0" xfId="0" applyNumberFormat="1" applyFont="1" applyFill="1" applyAlignment="1" quotePrefix="1">
      <alignment horizontal="left"/>
    </xf>
    <xf numFmtId="0" fontId="6" fillId="33" borderId="0" xfId="0" applyFont="1" applyFill="1" applyAlignment="1">
      <alignment/>
    </xf>
    <xf numFmtId="166" fontId="34" fillId="33" borderId="0" xfId="0" applyNumberFormat="1" applyFont="1" applyFill="1" applyAlignment="1">
      <alignment horizontal="left"/>
    </xf>
    <xf numFmtId="0" fontId="35" fillId="33" borderId="0" xfId="0" applyFont="1" applyFill="1" applyAlignment="1">
      <alignment horizontal="left"/>
    </xf>
    <xf numFmtId="0" fontId="36" fillId="1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5" fillId="33" borderId="0" xfId="0" applyFont="1" applyFill="1" applyAlignment="1">
      <alignment horizontal="left"/>
    </xf>
    <xf numFmtId="166" fontId="8" fillId="34" borderId="17" xfId="0" applyNumberFormat="1" applyFont="1" applyFill="1" applyBorder="1" applyAlignment="1">
      <alignment horizontal="center"/>
    </xf>
    <xf numFmtId="166" fontId="4" fillId="34" borderId="18" xfId="0" applyNumberFormat="1" applyFont="1" applyFill="1" applyBorder="1" applyAlignment="1">
      <alignment horizontal="center"/>
    </xf>
    <xf numFmtId="166" fontId="4" fillId="34" borderId="18" xfId="0" applyNumberFormat="1" applyFont="1" applyFill="1" applyBorder="1" applyAlignment="1" quotePrefix="1">
      <alignment horizontal="center"/>
    </xf>
    <xf numFmtId="166" fontId="4" fillId="35" borderId="18" xfId="0" applyNumberFormat="1" applyFont="1" applyFill="1" applyBorder="1" applyAlignment="1">
      <alignment horizontal="center"/>
    </xf>
    <xf numFmtId="166" fontId="8" fillId="35" borderId="16" xfId="0" applyNumberFormat="1" applyFont="1" applyFill="1" applyBorder="1" applyAlignment="1">
      <alignment horizontal="center"/>
    </xf>
    <xf numFmtId="166" fontId="8" fillId="35" borderId="17" xfId="0" applyNumberFormat="1" applyFont="1" applyFill="1" applyBorder="1" applyAlignment="1">
      <alignment horizontal="center"/>
    </xf>
    <xf numFmtId="166" fontId="4" fillId="35" borderId="10" xfId="0" applyNumberFormat="1" applyFont="1" applyFill="1" applyBorder="1" applyAlignment="1">
      <alignment horizontal="center"/>
    </xf>
    <xf numFmtId="166" fontId="4" fillId="35" borderId="18" xfId="0" applyNumberFormat="1" applyFont="1" applyFill="1" applyBorder="1" applyAlignment="1" quotePrefix="1">
      <alignment horizontal="center"/>
    </xf>
    <xf numFmtId="166" fontId="4" fillId="33" borderId="14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0" fontId="39" fillId="33" borderId="0" xfId="0" applyFont="1" applyFill="1" applyAlignment="1">
      <alignment/>
    </xf>
    <xf numFmtId="166" fontId="4" fillId="33" borderId="19" xfId="0" applyNumberFormat="1" applyFont="1" applyFill="1" applyBorder="1" applyAlignment="1">
      <alignment horizontal="center"/>
    </xf>
    <xf numFmtId="0" fontId="31" fillId="33" borderId="0" xfId="0" applyFont="1" applyFill="1" applyAlignment="1">
      <alignment horizontal="center"/>
    </xf>
    <xf numFmtId="166" fontId="4" fillId="33" borderId="20" xfId="0" applyNumberFormat="1" applyFont="1" applyFill="1" applyBorder="1" applyAlignment="1">
      <alignment horizontal="center"/>
    </xf>
    <xf numFmtId="166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166" fontId="4" fillId="33" borderId="0" xfId="0" applyNumberFormat="1" applyFont="1" applyFill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166" fontId="4" fillId="33" borderId="0" xfId="0" applyNumberFormat="1" applyFont="1" applyFill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30" fillId="33" borderId="0" xfId="0" applyNumberFormat="1" applyFont="1" applyFill="1" applyAlignment="1">
      <alignment horizontal="left"/>
    </xf>
    <xf numFmtId="0" fontId="4" fillId="33" borderId="20" xfId="0" applyFont="1" applyFill="1" applyBorder="1" applyAlignment="1">
      <alignment horizontal="center"/>
    </xf>
    <xf numFmtId="166" fontId="31" fillId="33" borderId="0" xfId="0" applyNumberFormat="1" applyFont="1" applyFill="1" applyAlignment="1">
      <alignment horizontal="center"/>
    </xf>
    <xf numFmtId="0" fontId="38" fillId="33" borderId="0" xfId="0" applyFont="1" applyFill="1" applyAlignment="1">
      <alignment/>
    </xf>
    <xf numFmtId="166" fontId="4" fillId="33" borderId="2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66" fontId="4" fillId="33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166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33" borderId="22" xfId="0" applyNumberFormat="1" applyFont="1" applyFill="1" applyBorder="1" applyAlignment="1">
      <alignment horizontal="center"/>
    </xf>
    <xf numFmtId="166" fontId="5" fillId="33" borderId="0" xfId="0" applyNumberFormat="1" applyFont="1" applyFill="1" applyAlignment="1">
      <alignment horizontal="center"/>
    </xf>
    <xf numFmtId="166" fontId="5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2"/>
  <sheetViews>
    <sheetView tabSelected="1" zoomScalePageLayoutView="0" workbookViewId="0" topLeftCell="A2">
      <selection activeCell="F13" sqref="F13:K13"/>
    </sheetView>
  </sheetViews>
  <sheetFormatPr defaultColWidth="9.140625" defaultRowHeight="15"/>
  <cols>
    <col min="1" max="1" width="42.8515625" style="0" customWidth="1"/>
    <col min="2" max="16384" width="11.421875" style="0" customWidth="1"/>
  </cols>
  <sheetData>
    <row r="1" spans="1:11" ht="2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.75">
      <c r="A2" s="87" t="s">
        <v>755</v>
      </c>
      <c r="B2" s="2"/>
      <c r="C2" s="2"/>
      <c r="D2" s="2"/>
      <c r="E2" s="2"/>
      <c r="F2" s="2"/>
      <c r="G2" s="2"/>
      <c r="H2" s="3"/>
      <c r="I2" s="4"/>
      <c r="J2" s="5"/>
      <c r="K2" s="2"/>
    </row>
    <row r="3" spans="1:11" ht="1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5.75">
      <c r="A4" s="1"/>
      <c r="B4" s="2"/>
      <c r="C4" s="2"/>
      <c r="D4" s="2"/>
      <c r="E4" s="2"/>
      <c r="F4" s="2"/>
      <c r="G4" s="2"/>
      <c r="H4" s="6" t="s">
        <v>754</v>
      </c>
      <c r="I4" s="7"/>
      <c r="J4" s="8"/>
      <c r="K4" s="2"/>
    </row>
    <row r="5" spans="1:11" ht="15.75">
      <c r="A5" s="9" t="s">
        <v>1</v>
      </c>
      <c r="B5" s="10"/>
      <c r="C5" s="1"/>
      <c r="D5" s="2"/>
      <c r="E5" s="2"/>
      <c r="F5" s="2"/>
      <c r="G5" s="2"/>
      <c r="H5" s="2"/>
      <c r="I5" s="2"/>
      <c r="J5" s="2"/>
      <c r="K5" s="2"/>
    </row>
    <row r="6" spans="1:11" ht="1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11" t="s">
        <v>2</v>
      </c>
      <c r="B7" s="123" t="s">
        <v>3</v>
      </c>
      <c r="C7" s="123"/>
      <c r="D7" s="123" t="s">
        <v>4</v>
      </c>
      <c r="E7" s="123"/>
      <c r="F7" s="124" t="s">
        <v>5</v>
      </c>
      <c r="G7" s="113"/>
      <c r="H7" s="113"/>
      <c r="I7" s="113"/>
      <c r="J7" s="113"/>
      <c r="K7" s="113"/>
    </row>
    <row r="8" spans="1:11" ht="15">
      <c r="A8" s="12"/>
      <c r="B8" s="93" t="s">
        <v>6</v>
      </c>
      <c r="C8" s="93"/>
      <c r="D8" s="93"/>
      <c r="E8" s="93"/>
      <c r="F8" s="96"/>
      <c r="G8" s="113"/>
      <c r="H8" s="113"/>
      <c r="I8" s="113"/>
      <c r="J8" s="113"/>
      <c r="K8" s="113"/>
    </row>
    <row r="9" spans="1:11" ht="15">
      <c r="A9" s="13" t="s">
        <v>7</v>
      </c>
      <c r="B9" s="93">
        <v>285</v>
      </c>
      <c r="C9" s="93"/>
      <c r="D9" s="93" t="s">
        <v>8</v>
      </c>
      <c r="E9" s="93"/>
      <c r="F9" s="96" t="s">
        <v>9</v>
      </c>
      <c r="G9" s="113"/>
      <c r="H9" s="113"/>
      <c r="I9" s="113"/>
      <c r="J9" s="113"/>
      <c r="K9" s="113"/>
    </row>
    <row r="10" spans="1:11" ht="15">
      <c r="A10" s="13" t="s">
        <v>10</v>
      </c>
      <c r="B10" s="93">
        <v>310</v>
      </c>
      <c r="C10" s="93"/>
      <c r="D10" s="93" t="s">
        <v>8</v>
      </c>
      <c r="E10" s="93"/>
      <c r="F10" s="96" t="s">
        <v>11</v>
      </c>
      <c r="G10" s="113"/>
      <c r="H10" s="113"/>
      <c r="I10" s="113"/>
      <c r="J10" s="113"/>
      <c r="K10" s="113"/>
    </row>
    <row r="11" spans="1:11" ht="15">
      <c r="A11" s="13" t="s">
        <v>12</v>
      </c>
      <c r="B11" s="93">
        <v>340</v>
      </c>
      <c r="C11" s="93"/>
      <c r="D11" s="93" t="s">
        <v>13</v>
      </c>
      <c r="E11" s="93"/>
      <c r="F11" s="96" t="s">
        <v>11</v>
      </c>
      <c r="G11" s="113"/>
      <c r="H11" s="113"/>
      <c r="I11" s="113"/>
      <c r="J11" s="113"/>
      <c r="K11" s="113"/>
    </row>
    <row r="12" spans="1:11" ht="15">
      <c r="A12" s="13" t="s">
        <v>14</v>
      </c>
      <c r="B12" s="93">
        <v>340</v>
      </c>
      <c r="C12" s="93"/>
      <c r="D12" s="93" t="s">
        <v>13</v>
      </c>
      <c r="E12" s="93"/>
      <c r="F12" s="96" t="s">
        <v>11</v>
      </c>
      <c r="G12" s="113"/>
      <c r="H12" s="113"/>
      <c r="I12" s="113"/>
      <c r="J12" s="113"/>
      <c r="K12" s="113"/>
    </row>
    <row r="13" spans="1:11" ht="15">
      <c r="A13" s="13" t="s">
        <v>15</v>
      </c>
      <c r="B13" s="93">
        <v>460</v>
      </c>
      <c r="C13" s="93"/>
      <c r="D13" s="93" t="s">
        <v>16</v>
      </c>
      <c r="E13" s="93"/>
      <c r="F13" s="96" t="s">
        <v>11</v>
      </c>
      <c r="G13" s="113"/>
      <c r="H13" s="113"/>
      <c r="I13" s="113"/>
      <c r="J13" s="113"/>
      <c r="K13" s="113"/>
    </row>
    <row r="14" spans="1:11" ht="15">
      <c r="A14" s="13" t="s">
        <v>17</v>
      </c>
      <c r="B14" s="93">
        <v>460</v>
      </c>
      <c r="C14" s="93"/>
      <c r="D14" s="93" t="s">
        <v>18</v>
      </c>
      <c r="E14" s="93"/>
      <c r="F14" s="96" t="s">
        <v>11</v>
      </c>
      <c r="G14" s="113"/>
      <c r="H14" s="113"/>
      <c r="I14" s="113"/>
      <c r="J14" s="113"/>
      <c r="K14" s="113"/>
    </row>
    <row r="15" spans="1:11" ht="15">
      <c r="A15" s="13" t="s">
        <v>19</v>
      </c>
      <c r="B15" s="93">
        <v>500</v>
      </c>
      <c r="C15" s="93"/>
      <c r="D15" s="93" t="s">
        <v>20</v>
      </c>
      <c r="E15" s="93"/>
      <c r="F15" s="96" t="s">
        <v>11</v>
      </c>
      <c r="G15" s="113"/>
      <c r="H15" s="113"/>
      <c r="I15" s="113"/>
      <c r="J15" s="113"/>
      <c r="K15" s="113"/>
    </row>
    <row r="16" spans="1:11" ht="15">
      <c r="A16" s="13" t="s">
        <v>21</v>
      </c>
      <c r="B16" s="93">
        <v>475</v>
      </c>
      <c r="C16" s="93"/>
      <c r="D16" s="93" t="s">
        <v>22</v>
      </c>
      <c r="E16" s="93"/>
      <c r="F16" s="96" t="s">
        <v>11</v>
      </c>
      <c r="G16" s="113"/>
      <c r="H16" s="113"/>
      <c r="I16" s="113"/>
      <c r="J16" s="113"/>
      <c r="K16" s="113"/>
    </row>
    <row r="17" spans="1:11" ht="15">
      <c r="A17" s="14" t="s">
        <v>23</v>
      </c>
      <c r="B17" s="14" t="s">
        <v>24</v>
      </c>
      <c r="C17" s="15"/>
      <c r="D17" s="16"/>
      <c r="E17" s="16"/>
      <c r="F17" s="16"/>
      <c r="G17" s="16"/>
      <c r="H17" s="16"/>
      <c r="I17" s="16"/>
      <c r="J17" s="16"/>
      <c r="K17" s="16"/>
    </row>
    <row r="18" spans="1:11" ht="15">
      <c r="A18" s="14" t="s">
        <v>25</v>
      </c>
      <c r="B18" s="14" t="s">
        <v>26</v>
      </c>
      <c r="C18" s="15"/>
      <c r="D18" s="16"/>
      <c r="E18" s="16"/>
      <c r="F18" s="16"/>
      <c r="G18" s="16"/>
      <c r="H18" s="16"/>
      <c r="I18" s="16"/>
      <c r="J18" s="16"/>
      <c r="K18" s="16"/>
    </row>
    <row r="19" spans="1:11" ht="15">
      <c r="A19" s="14" t="s">
        <v>27</v>
      </c>
      <c r="B19" s="93">
        <v>330</v>
      </c>
      <c r="C19" s="93"/>
      <c r="D19" s="93" t="s">
        <v>28</v>
      </c>
      <c r="E19" s="93"/>
      <c r="F19" s="96"/>
      <c r="G19" s="113"/>
      <c r="H19" s="113"/>
      <c r="I19" s="113"/>
      <c r="J19" s="113"/>
      <c r="K19" s="113"/>
    </row>
    <row r="20" spans="1:11" ht="15">
      <c r="A20" s="13" t="s">
        <v>29</v>
      </c>
      <c r="B20" s="93">
        <v>495</v>
      </c>
      <c r="C20" s="93"/>
      <c r="D20" s="2"/>
      <c r="E20" s="2"/>
      <c r="F20" s="17" t="s">
        <v>30</v>
      </c>
      <c r="G20" s="1"/>
      <c r="H20" s="1"/>
      <c r="I20" s="1"/>
      <c r="J20" s="1"/>
      <c r="K20" s="1"/>
    </row>
    <row r="21" spans="1:11" ht="15">
      <c r="A21" s="13" t="s">
        <v>31</v>
      </c>
      <c r="B21" s="93">
        <v>645</v>
      </c>
      <c r="C21" s="93"/>
      <c r="D21" s="93" t="s">
        <v>8</v>
      </c>
      <c r="E21" s="93"/>
      <c r="F21" s="17" t="s">
        <v>30</v>
      </c>
      <c r="G21" s="1"/>
      <c r="H21" s="1"/>
      <c r="I21" s="1"/>
      <c r="J21" s="1"/>
      <c r="K21" s="1"/>
    </row>
    <row r="22" spans="1:11" ht="15">
      <c r="A22" s="13" t="s">
        <v>32</v>
      </c>
      <c r="B22" s="93">
        <v>350</v>
      </c>
      <c r="C22" s="93"/>
      <c r="D22" s="93" t="s">
        <v>8</v>
      </c>
      <c r="E22" s="93"/>
      <c r="F22" s="18" t="s">
        <v>33</v>
      </c>
      <c r="G22" s="1"/>
      <c r="H22" s="1"/>
      <c r="I22" s="1"/>
      <c r="J22" s="1"/>
      <c r="K22" s="1"/>
    </row>
    <row r="23" spans="1:11" ht="15">
      <c r="A23" s="13" t="s">
        <v>34</v>
      </c>
      <c r="B23" s="93">
        <v>540</v>
      </c>
      <c r="C23" s="93"/>
      <c r="D23" s="93" t="s">
        <v>18</v>
      </c>
      <c r="E23" s="93"/>
      <c r="F23" s="18" t="s">
        <v>35</v>
      </c>
      <c r="G23" s="1"/>
      <c r="H23" s="1"/>
      <c r="I23" s="1"/>
      <c r="J23" s="1"/>
      <c r="K23" s="1"/>
    </row>
    <row r="24" spans="1:11" ht="15">
      <c r="A24" s="13" t="s">
        <v>36</v>
      </c>
      <c r="B24" s="93">
        <v>125</v>
      </c>
      <c r="C24" s="93"/>
      <c r="D24" s="93" t="s">
        <v>37</v>
      </c>
      <c r="E24" s="93"/>
      <c r="F24" s="96" t="s">
        <v>38</v>
      </c>
      <c r="G24" s="125"/>
      <c r="H24" s="125"/>
      <c r="I24" s="125"/>
      <c r="J24" s="125"/>
      <c r="K24" s="125"/>
    </row>
    <row r="25" spans="1:11" ht="15">
      <c r="A25" s="13" t="s">
        <v>39</v>
      </c>
      <c r="B25" s="93">
        <v>350</v>
      </c>
      <c r="C25" s="93"/>
      <c r="D25" s="93" t="s">
        <v>40</v>
      </c>
      <c r="E25" s="93"/>
      <c r="F25" s="96" t="s">
        <v>41</v>
      </c>
      <c r="G25" s="113"/>
      <c r="H25" s="113"/>
      <c r="I25" s="113"/>
      <c r="J25" s="113"/>
      <c r="K25" s="113"/>
    </row>
    <row r="26" spans="1:11" ht="15">
      <c r="A26" s="13" t="s">
        <v>42</v>
      </c>
      <c r="B26" s="93">
        <v>240</v>
      </c>
      <c r="C26" s="93"/>
      <c r="D26" s="93" t="s">
        <v>40</v>
      </c>
      <c r="E26" s="93"/>
      <c r="F26" s="96" t="s">
        <v>41</v>
      </c>
      <c r="G26" s="113"/>
      <c r="H26" s="113"/>
      <c r="I26" s="113"/>
      <c r="J26" s="113"/>
      <c r="K26" s="113"/>
    </row>
    <row r="27" spans="1:11" ht="15">
      <c r="A27" s="13"/>
      <c r="B27" s="2"/>
      <c r="C27" s="2"/>
      <c r="D27" s="2"/>
      <c r="E27" s="2"/>
      <c r="F27" s="17"/>
      <c r="G27" s="1"/>
      <c r="H27" s="1"/>
      <c r="I27" s="1"/>
      <c r="J27" s="1"/>
      <c r="K27" s="1"/>
    </row>
    <row r="28" spans="1:11" ht="15">
      <c r="A28" s="19"/>
      <c r="B28" s="93"/>
      <c r="C28" s="93"/>
      <c r="D28" s="93"/>
      <c r="E28" s="93"/>
      <c r="F28" s="17"/>
      <c r="G28" s="1"/>
      <c r="H28" s="1"/>
      <c r="I28" s="1"/>
      <c r="J28" s="1"/>
      <c r="K28" s="1"/>
    </row>
    <row r="29" spans="1:11" ht="15.75">
      <c r="A29" s="20" t="s">
        <v>43</v>
      </c>
      <c r="B29" s="19"/>
      <c r="C29" s="2"/>
      <c r="D29" s="93"/>
      <c r="E29" s="93"/>
      <c r="F29" s="96"/>
      <c r="G29" s="96"/>
      <c r="H29" s="96"/>
      <c r="I29" s="96"/>
      <c r="J29" s="96"/>
      <c r="K29" s="113"/>
    </row>
    <row r="30" spans="1:11" ht="15">
      <c r="A30" s="19" t="s">
        <v>44</v>
      </c>
      <c r="B30" s="2"/>
      <c r="C30" s="2"/>
      <c r="D30" s="2"/>
      <c r="E30" s="2"/>
      <c r="F30" s="17" t="s">
        <v>45</v>
      </c>
      <c r="G30" s="17"/>
      <c r="H30" s="17"/>
      <c r="I30" s="17"/>
      <c r="J30" s="17"/>
      <c r="K30" s="1"/>
    </row>
    <row r="31" spans="1:11" ht="15">
      <c r="A31" s="1" t="s">
        <v>46</v>
      </c>
      <c r="B31" s="2"/>
      <c r="C31" s="2"/>
      <c r="D31" s="2"/>
      <c r="E31" s="2"/>
      <c r="F31" s="17" t="s">
        <v>47</v>
      </c>
      <c r="G31" s="17"/>
      <c r="H31" s="17"/>
      <c r="I31" s="17"/>
      <c r="J31" s="17"/>
      <c r="K31" s="1"/>
    </row>
    <row r="32" spans="1:11" ht="15">
      <c r="A32" s="1"/>
      <c r="B32" s="2"/>
      <c r="C32" s="2"/>
      <c r="D32" s="2"/>
      <c r="E32" s="2"/>
      <c r="F32" s="17"/>
      <c r="G32" s="17"/>
      <c r="H32" s="17"/>
      <c r="I32" s="17"/>
      <c r="J32" s="17"/>
      <c r="K32" s="1"/>
    </row>
    <row r="33" spans="1:11" ht="15">
      <c r="A33" s="1"/>
      <c r="B33" s="2"/>
      <c r="C33" s="2"/>
      <c r="D33" s="2"/>
      <c r="E33" s="2"/>
      <c r="F33" s="17"/>
      <c r="G33" s="17"/>
      <c r="H33" s="17"/>
      <c r="I33" s="17"/>
      <c r="J33" s="17"/>
      <c r="K33" s="1"/>
    </row>
    <row r="34" spans="1:11" ht="15.75">
      <c r="A34" s="9" t="s">
        <v>48</v>
      </c>
      <c r="B34" s="2"/>
      <c r="C34" s="2"/>
      <c r="D34" s="93"/>
      <c r="E34" s="93"/>
      <c r="F34" s="96"/>
      <c r="G34" s="96"/>
      <c r="H34" s="96"/>
      <c r="I34" s="96"/>
      <c r="J34" s="96"/>
      <c r="K34" s="113"/>
    </row>
    <row r="35" spans="1:11" ht="15">
      <c r="A35" s="11" t="s">
        <v>49</v>
      </c>
      <c r="B35" s="123" t="s">
        <v>50</v>
      </c>
      <c r="C35" s="123"/>
      <c r="D35" s="123" t="s">
        <v>51</v>
      </c>
      <c r="E35" s="123"/>
      <c r="F35" s="124" t="s">
        <v>52</v>
      </c>
      <c r="G35" s="113"/>
      <c r="H35" s="113"/>
      <c r="I35" s="113"/>
      <c r="J35" s="113"/>
      <c r="K35" s="113"/>
    </row>
    <row r="36" spans="1:11" ht="15">
      <c r="A36" s="11"/>
      <c r="B36" s="93" t="s">
        <v>53</v>
      </c>
      <c r="C36" s="93"/>
      <c r="D36" s="123"/>
      <c r="E36" s="123"/>
      <c r="F36" s="124"/>
      <c r="G36" s="113"/>
      <c r="H36" s="113"/>
      <c r="I36" s="113"/>
      <c r="J36" s="113"/>
      <c r="K36" s="113"/>
    </row>
    <row r="37" spans="1:11" ht="15">
      <c r="A37" s="21" t="s">
        <v>54</v>
      </c>
      <c r="B37" s="93"/>
      <c r="C37" s="93"/>
      <c r="D37" s="93"/>
      <c r="E37" s="93"/>
      <c r="F37" s="96"/>
      <c r="G37" s="96"/>
      <c r="H37" s="96"/>
      <c r="I37" s="96"/>
      <c r="J37" s="96"/>
      <c r="K37" s="113"/>
    </row>
    <row r="38" spans="1:11" ht="15">
      <c r="A38" s="19" t="s">
        <v>55</v>
      </c>
      <c r="B38" s="93">
        <v>45</v>
      </c>
      <c r="C38" s="93"/>
      <c r="D38" s="93" t="s">
        <v>56</v>
      </c>
      <c r="E38" s="93"/>
      <c r="F38" s="96" t="s">
        <v>57</v>
      </c>
      <c r="G38" s="96"/>
      <c r="H38" s="96"/>
      <c r="I38" s="96"/>
      <c r="J38" s="96"/>
      <c r="K38" s="113"/>
    </row>
    <row r="39" spans="1:11" ht="15">
      <c r="A39" s="19" t="s">
        <v>58</v>
      </c>
      <c r="B39" s="93">
        <v>60</v>
      </c>
      <c r="C39" s="93"/>
      <c r="D39" s="93" t="s">
        <v>59</v>
      </c>
      <c r="E39" s="93"/>
      <c r="F39" s="96" t="s">
        <v>57</v>
      </c>
      <c r="G39" s="96"/>
      <c r="H39" s="96"/>
      <c r="I39" s="96"/>
      <c r="J39" s="96"/>
      <c r="K39" s="113"/>
    </row>
    <row r="40" spans="1:11" ht="15">
      <c r="A40" s="19" t="s">
        <v>60</v>
      </c>
      <c r="B40" s="93" t="s">
        <v>61</v>
      </c>
      <c r="C40" s="93"/>
      <c r="D40" s="93" t="s">
        <v>62</v>
      </c>
      <c r="E40" s="93"/>
      <c r="F40" s="17" t="s">
        <v>63</v>
      </c>
      <c r="G40" s="17"/>
      <c r="H40" s="17"/>
      <c r="I40" s="17"/>
      <c r="J40" s="17"/>
      <c r="K40" s="1"/>
    </row>
    <row r="41" spans="1:11" ht="15">
      <c r="A41" s="19" t="s">
        <v>64</v>
      </c>
      <c r="B41" s="93">
        <v>150</v>
      </c>
      <c r="C41" s="93"/>
      <c r="D41" s="93" t="s">
        <v>65</v>
      </c>
      <c r="E41" s="93"/>
      <c r="F41" s="17" t="s">
        <v>66</v>
      </c>
      <c r="G41" s="17"/>
      <c r="H41" s="17"/>
      <c r="I41" s="17"/>
      <c r="J41" s="17"/>
      <c r="K41" s="1"/>
    </row>
    <row r="42" spans="1:11" ht="15">
      <c r="A42" s="19" t="s">
        <v>67</v>
      </c>
      <c r="B42" s="93">
        <v>200</v>
      </c>
      <c r="C42" s="93"/>
      <c r="D42" s="93" t="s">
        <v>65</v>
      </c>
      <c r="E42" s="93"/>
      <c r="F42" s="17" t="s">
        <v>68</v>
      </c>
      <c r="G42" s="17"/>
      <c r="H42" s="17"/>
      <c r="I42" s="17"/>
      <c r="J42" s="17"/>
      <c r="K42" s="1"/>
    </row>
    <row r="43" spans="1:11" ht="15">
      <c r="A43" s="21" t="s">
        <v>69</v>
      </c>
      <c r="B43" s="93"/>
      <c r="C43" s="93"/>
      <c r="D43" s="93"/>
      <c r="E43" s="93"/>
      <c r="F43" s="96"/>
      <c r="G43" s="96"/>
      <c r="H43" s="96"/>
      <c r="I43" s="96"/>
      <c r="J43" s="96"/>
      <c r="K43" s="113"/>
    </row>
    <row r="44" spans="1:11" ht="15">
      <c r="A44" s="19" t="s">
        <v>70</v>
      </c>
      <c r="B44" s="93" t="s">
        <v>71</v>
      </c>
      <c r="C44" s="93"/>
      <c r="D44" s="93" t="s">
        <v>72</v>
      </c>
      <c r="E44" s="93"/>
      <c r="F44" s="96" t="s">
        <v>73</v>
      </c>
      <c r="G44" s="96"/>
      <c r="H44" s="96"/>
      <c r="I44" s="96"/>
      <c r="J44" s="96"/>
      <c r="K44" s="113"/>
    </row>
    <row r="45" spans="1:11" ht="15">
      <c r="A45" s="19" t="s">
        <v>74</v>
      </c>
      <c r="B45" s="93" t="s">
        <v>71</v>
      </c>
      <c r="C45" s="93"/>
      <c r="D45" s="93" t="s">
        <v>75</v>
      </c>
      <c r="E45" s="93"/>
      <c r="F45" s="96" t="s">
        <v>73</v>
      </c>
      <c r="G45" s="96"/>
      <c r="H45" s="96"/>
      <c r="I45" s="96"/>
      <c r="J45" s="96"/>
      <c r="K45" s="113"/>
    </row>
    <row r="46" spans="1:11" ht="15">
      <c r="A46" s="19" t="s">
        <v>76</v>
      </c>
      <c r="B46" s="93" t="s">
        <v>71</v>
      </c>
      <c r="C46" s="93"/>
      <c r="D46" s="93" t="s">
        <v>77</v>
      </c>
      <c r="E46" s="93"/>
      <c r="F46" s="96" t="s">
        <v>73</v>
      </c>
      <c r="G46" s="96"/>
      <c r="H46" s="96"/>
      <c r="I46" s="96"/>
      <c r="J46" s="96"/>
      <c r="K46" s="113"/>
    </row>
    <row r="47" spans="1:11" ht="15">
      <c r="A47" s="19" t="s">
        <v>78</v>
      </c>
      <c r="B47" s="93" t="s">
        <v>71</v>
      </c>
      <c r="C47" s="93"/>
      <c r="D47" s="93" t="s">
        <v>77</v>
      </c>
      <c r="E47" s="93"/>
      <c r="F47" s="96" t="s">
        <v>73</v>
      </c>
      <c r="G47" s="96"/>
      <c r="H47" s="96"/>
      <c r="I47" s="96"/>
      <c r="J47" s="96"/>
      <c r="K47" s="113"/>
    </row>
    <row r="48" spans="1:11" ht="15">
      <c r="A48" s="19" t="s">
        <v>79</v>
      </c>
      <c r="B48" s="93">
        <v>25</v>
      </c>
      <c r="C48" s="93"/>
      <c r="D48" s="93" t="s">
        <v>77</v>
      </c>
      <c r="E48" s="93"/>
      <c r="F48" s="96" t="s">
        <v>80</v>
      </c>
      <c r="G48" s="96"/>
      <c r="H48" s="96"/>
      <c r="I48" s="96"/>
      <c r="J48" s="96"/>
      <c r="K48" s="96"/>
    </row>
    <row r="49" spans="1:11" ht="15">
      <c r="A49" s="19" t="s">
        <v>81</v>
      </c>
      <c r="B49" s="93">
        <v>45</v>
      </c>
      <c r="C49" s="93"/>
      <c r="D49" s="93" t="s">
        <v>59</v>
      </c>
      <c r="E49" s="93"/>
      <c r="F49" s="96" t="s">
        <v>80</v>
      </c>
      <c r="G49" s="96"/>
      <c r="H49" s="96"/>
      <c r="I49" s="96"/>
      <c r="J49" s="96"/>
      <c r="K49" s="96"/>
    </row>
    <row r="50" spans="1:11" ht="15">
      <c r="A50" s="19" t="s">
        <v>82</v>
      </c>
      <c r="B50" s="93">
        <v>50</v>
      </c>
      <c r="C50" s="93"/>
      <c r="D50" s="93" t="s">
        <v>59</v>
      </c>
      <c r="E50" s="93"/>
      <c r="F50" s="96" t="s">
        <v>80</v>
      </c>
      <c r="G50" s="96"/>
      <c r="H50" s="96"/>
      <c r="I50" s="96"/>
      <c r="J50" s="96"/>
      <c r="K50" s="113"/>
    </row>
    <row r="51" spans="1:11" ht="15">
      <c r="A51" s="19" t="s">
        <v>83</v>
      </c>
      <c r="B51" s="93">
        <v>25</v>
      </c>
      <c r="C51" s="93"/>
      <c r="D51" s="93" t="s">
        <v>37</v>
      </c>
      <c r="E51" s="93"/>
      <c r="F51" s="96" t="s">
        <v>84</v>
      </c>
      <c r="G51" s="96"/>
      <c r="H51" s="96"/>
      <c r="I51" s="96"/>
      <c r="J51" s="96"/>
      <c r="K51" s="113"/>
    </row>
    <row r="52" spans="1:11" ht="15">
      <c r="A52" s="19" t="s">
        <v>85</v>
      </c>
      <c r="B52" s="93">
        <v>75</v>
      </c>
      <c r="C52" s="93"/>
      <c r="D52" s="93" t="s">
        <v>86</v>
      </c>
      <c r="E52" s="93"/>
      <c r="F52" s="96" t="s">
        <v>80</v>
      </c>
      <c r="G52" s="96"/>
      <c r="H52" s="96"/>
      <c r="I52" s="96"/>
      <c r="J52" s="96"/>
      <c r="K52" s="113"/>
    </row>
    <row r="53" spans="1:11" ht="15">
      <c r="A53" s="19" t="s">
        <v>87</v>
      </c>
      <c r="B53" s="93">
        <v>35</v>
      </c>
      <c r="C53" s="93"/>
      <c r="D53" s="93" t="s">
        <v>40</v>
      </c>
      <c r="E53" s="93"/>
      <c r="F53" s="96" t="s">
        <v>80</v>
      </c>
      <c r="G53" s="96"/>
      <c r="H53" s="96"/>
      <c r="I53" s="96"/>
      <c r="J53" s="96"/>
      <c r="K53" s="113"/>
    </row>
    <row r="54" spans="1:11" ht="15">
      <c r="A54" s="19"/>
      <c r="B54" s="93"/>
      <c r="C54" s="93"/>
      <c r="D54" s="93"/>
      <c r="E54" s="93"/>
      <c r="F54" s="96"/>
      <c r="G54" s="96"/>
      <c r="H54" s="96"/>
      <c r="I54" s="96"/>
      <c r="J54" s="96"/>
      <c r="K54" s="113"/>
    </row>
    <row r="55" spans="1:11" ht="15">
      <c r="A55" s="21" t="s">
        <v>88</v>
      </c>
      <c r="B55" s="2"/>
      <c r="C55" s="2"/>
      <c r="D55" s="93"/>
      <c r="E55" s="93"/>
      <c r="F55" s="96"/>
      <c r="G55" s="96"/>
      <c r="H55" s="96"/>
      <c r="I55" s="96"/>
      <c r="J55" s="96"/>
      <c r="K55" s="2"/>
    </row>
    <row r="56" spans="1:11" ht="15">
      <c r="A56" s="19" t="s">
        <v>89</v>
      </c>
      <c r="B56" s="2"/>
      <c r="C56" s="2"/>
      <c r="D56" s="2"/>
      <c r="E56" s="2"/>
      <c r="F56" s="17"/>
      <c r="G56" s="17"/>
      <c r="H56" s="17"/>
      <c r="I56" s="17"/>
      <c r="J56" s="17"/>
      <c r="K56" s="2"/>
    </row>
    <row r="57" spans="1:11" ht="15">
      <c r="A57" s="22" t="s">
        <v>90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">
      <c r="A58" s="23" t="s">
        <v>5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16" t="s">
        <v>91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16" t="s">
        <v>92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16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8.75">
      <c r="A62" s="89" t="s">
        <v>93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1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5">
      <c r="A64" s="22" t="s">
        <v>94</v>
      </c>
      <c r="B64" s="90" t="s">
        <v>95</v>
      </c>
      <c r="C64" s="107"/>
      <c r="D64" s="90" t="s">
        <v>96</v>
      </c>
      <c r="E64" s="107"/>
      <c r="F64" s="90" t="s">
        <v>97</v>
      </c>
      <c r="G64" s="107"/>
      <c r="H64" s="90" t="s">
        <v>98</v>
      </c>
      <c r="I64" s="122"/>
      <c r="J64" s="90" t="s">
        <v>99</v>
      </c>
      <c r="K64" s="107"/>
    </row>
    <row r="65" spans="1:11" ht="15">
      <c r="A65" s="1"/>
      <c r="B65" s="25" t="s">
        <v>100</v>
      </c>
      <c r="C65" s="26" t="s">
        <v>101</v>
      </c>
      <c r="D65" s="25" t="s">
        <v>100</v>
      </c>
      <c r="E65" s="26" t="s">
        <v>101</v>
      </c>
      <c r="F65" s="25" t="s">
        <v>100</v>
      </c>
      <c r="G65" s="26" t="s">
        <v>101</v>
      </c>
      <c r="H65" s="25" t="s">
        <v>100</v>
      </c>
      <c r="I65" s="27" t="s">
        <v>101</v>
      </c>
      <c r="J65" s="25" t="s">
        <v>100</v>
      </c>
      <c r="K65" s="26" t="s">
        <v>101</v>
      </c>
    </row>
    <row r="66" spans="1:11" ht="15">
      <c r="A66" s="28" t="s">
        <v>102</v>
      </c>
      <c r="B66" s="25"/>
      <c r="C66" s="26"/>
      <c r="D66" s="25"/>
      <c r="E66" s="26"/>
      <c r="F66" s="25"/>
      <c r="G66" s="26"/>
      <c r="H66" s="25"/>
      <c r="I66" s="27"/>
      <c r="J66" s="25"/>
      <c r="K66" s="26"/>
    </row>
    <row r="67" spans="1:11" ht="15">
      <c r="A67" s="1" t="s">
        <v>103</v>
      </c>
      <c r="B67" s="29">
        <v>335</v>
      </c>
      <c r="C67" s="30">
        <f>(B67-45)*0.8+45</f>
        <v>277</v>
      </c>
      <c r="D67" s="29" t="s">
        <v>104</v>
      </c>
      <c r="E67" s="30" t="s">
        <v>104</v>
      </c>
      <c r="F67" s="29">
        <v>335</v>
      </c>
      <c r="G67" s="30">
        <f>(F67-45)*0.8+45</f>
        <v>277</v>
      </c>
      <c r="H67" s="29">
        <v>435</v>
      </c>
      <c r="I67" s="30">
        <f>(H67-45)*0.8+45</f>
        <v>357</v>
      </c>
      <c r="J67" s="29">
        <v>335</v>
      </c>
      <c r="K67" s="30">
        <f>(J67-45)*0.8+45</f>
        <v>277</v>
      </c>
    </row>
    <row r="68" spans="1:11" ht="15">
      <c r="A68" s="1" t="s">
        <v>105</v>
      </c>
      <c r="B68" s="29">
        <v>75</v>
      </c>
      <c r="C68" s="30">
        <f>B68*0.8</f>
        <v>60</v>
      </c>
      <c r="D68" s="29"/>
      <c r="E68" s="30"/>
      <c r="F68" s="29">
        <v>75</v>
      </c>
      <c r="G68" s="30">
        <f>F68*0.8</f>
        <v>60</v>
      </c>
      <c r="H68" s="29">
        <v>90</v>
      </c>
      <c r="I68" s="30">
        <f>H68*0.8</f>
        <v>72</v>
      </c>
      <c r="J68" s="29">
        <v>75</v>
      </c>
      <c r="K68" s="30">
        <f>J68*0.8</f>
        <v>60</v>
      </c>
    </row>
    <row r="69" spans="1:11" ht="15">
      <c r="A69" s="1" t="s">
        <v>106</v>
      </c>
      <c r="B69" s="29">
        <v>280</v>
      </c>
      <c r="C69" s="30">
        <f>(B69-45)*0.8+45</f>
        <v>233</v>
      </c>
      <c r="D69" s="29"/>
      <c r="E69" s="30"/>
      <c r="F69" s="29">
        <v>280</v>
      </c>
      <c r="G69" s="30">
        <f>(F69-45)*0.8+45</f>
        <v>233</v>
      </c>
      <c r="H69" s="31">
        <v>365</v>
      </c>
      <c r="I69" s="30">
        <f>(H69-45)*0.8+45</f>
        <v>301</v>
      </c>
      <c r="J69" s="29">
        <v>280</v>
      </c>
      <c r="K69" s="30">
        <f>(J69-45)*0.8+45</f>
        <v>233</v>
      </c>
    </row>
    <row r="70" spans="1:11" ht="15">
      <c r="A70" s="1" t="s">
        <v>105</v>
      </c>
      <c r="B70" s="29">
        <v>50</v>
      </c>
      <c r="C70" s="30">
        <f>B70*0.8</f>
        <v>40</v>
      </c>
      <c r="D70" s="29"/>
      <c r="E70" s="32"/>
      <c r="F70" s="29">
        <v>50</v>
      </c>
      <c r="G70" s="30">
        <f>F70*0.8</f>
        <v>40</v>
      </c>
      <c r="H70" s="29">
        <v>70</v>
      </c>
      <c r="I70" s="30">
        <f>H70*0.8</f>
        <v>56</v>
      </c>
      <c r="J70" s="29">
        <v>50</v>
      </c>
      <c r="K70" s="30">
        <f>J70*0.8</f>
        <v>40</v>
      </c>
    </row>
    <row r="71" spans="1:11" ht="15">
      <c r="A71" s="1" t="s">
        <v>107</v>
      </c>
      <c r="B71" s="29">
        <v>221</v>
      </c>
      <c r="C71" s="30">
        <f>(B71-45)*0.8+45</f>
        <v>185.8</v>
      </c>
      <c r="D71" s="29"/>
      <c r="E71" s="32"/>
      <c r="F71" s="29">
        <v>221</v>
      </c>
      <c r="G71" s="30">
        <f>(F71-45)*0.8+45</f>
        <v>185.8</v>
      </c>
      <c r="H71" s="29">
        <v>310</v>
      </c>
      <c r="I71" s="30">
        <f>(H71-45)*0.8+45</f>
        <v>257</v>
      </c>
      <c r="J71" s="29">
        <v>221</v>
      </c>
      <c r="K71" s="30">
        <f>(J71-45)*0.8+45</f>
        <v>185.8</v>
      </c>
    </row>
    <row r="72" spans="1:11" ht="15">
      <c r="A72" s="28" t="s">
        <v>108</v>
      </c>
      <c r="B72" s="25"/>
      <c r="C72" s="26"/>
      <c r="D72" s="25"/>
      <c r="E72" s="26"/>
      <c r="F72" s="25"/>
      <c r="G72" s="27"/>
      <c r="H72" s="25"/>
      <c r="I72" s="27"/>
      <c r="J72" s="25"/>
      <c r="K72" s="26"/>
    </row>
    <row r="73" spans="1:11" ht="15">
      <c r="A73" s="19" t="s">
        <v>109</v>
      </c>
      <c r="B73" s="29" t="s">
        <v>104</v>
      </c>
      <c r="C73" s="30" t="s">
        <v>104</v>
      </c>
      <c r="D73" s="29" t="s">
        <v>104</v>
      </c>
      <c r="E73" s="30" t="s">
        <v>104</v>
      </c>
      <c r="F73" s="29">
        <v>1541</v>
      </c>
      <c r="G73" s="30">
        <f aca="true" t="shared" si="0" ref="G73:G78">(F73-45)*0.8+45</f>
        <v>1241.8</v>
      </c>
      <c r="H73" s="29">
        <v>2045</v>
      </c>
      <c r="I73" s="30">
        <f aca="true" t="shared" si="1" ref="I73:I78">(H73-45)*0.8+45</f>
        <v>1645</v>
      </c>
      <c r="J73" s="29">
        <v>1541</v>
      </c>
      <c r="K73" s="30">
        <f aca="true" t="shared" si="2" ref="K73:K78">(J73-45)*0.8+45</f>
        <v>1241.8</v>
      </c>
    </row>
    <row r="74" spans="1:11" ht="15">
      <c r="A74" s="1" t="s">
        <v>110</v>
      </c>
      <c r="B74" s="29"/>
      <c r="C74" s="30"/>
      <c r="D74" s="29"/>
      <c r="E74" s="30"/>
      <c r="F74" s="29">
        <v>793</v>
      </c>
      <c r="G74" s="30">
        <f t="shared" si="0"/>
        <v>643.4</v>
      </c>
      <c r="H74" s="29">
        <v>1045</v>
      </c>
      <c r="I74" s="30">
        <f t="shared" si="1"/>
        <v>845</v>
      </c>
      <c r="J74" s="29">
        <v>793</v>
      </c>
      <c r="K74" s="30">
        <f t="shared" si="2"/>
        <v>643.4</v>
      </c>
    </row>
    <row r="75" spans="1:11" ht="15">
      <c r="A75" s="1" t="s">
        <v>111</v>
      </c>
      <c r="B75" s="29"/>
      <c r="C75" s="30"/>
      <c r="D75" s="29"/>
      <c r="E75" s="30"/>
      <c r="F75" s="29">
        <v>544</v>
      </c>
      <c r="G75" s="30">
        <f t="shared" si="0"/>
        <v>444.20000000000005</v>
      </c>
      <c r="H75" s="29">
        <v>712</v>
      </c>
      <c r="I75" s="30">
        <f t="shared" si="1"/>
        <v>578.6</v>
      </c>
      <c r="J75" s="29">
        <v>544</v>
      </c>
      <c r="K75" s="30">
        <f t="shared" si="2"/>
        <v>444.20000000000005</v>
      </c>
    </row>
    <row r="76" spans="1:11" ht="15">
      <c r="A76" s="1" t="s">
        <v>112</v>
      </c>
      <c r="B76" s="29"/>
      <c r="C76" s="30"/>
      <c r="D76" s="29"/>
      <c r="E76" s="30"/>
      <c r="F76" s="29">
        <v>419</v>
      </c>
      <c r="G76" s="30">
        <f t="shared" si="0"/>
        <v>344.2</v>
      </c>
      <c r="H76" s="29">
        <v>545</v>
      </c>
      <c r="I76" s="30">
        <f t="shared" si="1"/>
        <v>445</v>
      </c>
      <c r="J76" s="29">
        <v>419</v>
      </c>
      <c r="K76" s="30">
        <f t="shared" si="2"/>
        <v>344.2</v>
      </c>
    </row>
    <row r="77" spans="1:11" ht="15">
      <c r="A77" s="1" t="s">
        <v>113</v>
      </c>
      <c r="B77" s="29"/>
      <c r="C77" s="30"/>
      <c r="D77" s="29"/>
      <c r="E77" s="30"/>
      <c r="F77" s="29">
        <v>395</v>
      </c>
      <c r="G77" s="30">
        <f t="shared" si="0"/>
        <v>325</v>
      </c>
      <c r="H77" s="29">
        <v>514</v>
      </c>
      <c r="I77" s="30">
        <f t="shared" si="1"/>
        <v>420.20000000000005</v>
      </c>
      <c r="J77" s="29">
        <v>395</v>
      </c>
      <c r="K77" s="30">
        <f t="shared" si="2"/>
        <v>325</v>
      </c>
    </row>
    <row r="78" spans="1:11" ht="15">
      <c r="A78" s="1" t="s">
        <v>114</v>
      </c>
      <c r="B78" s="29"/>
      <c r="C78" s="30"/>
      <c r="D78" s="29"/>
      <c r="E78" s="30"/>
      <c r="F78" s="33">
        <v>250</v>
      </c>
      <c r="G78" s="34">
        <f t="shared" si="0"/>
        <v>209</v>
      </c>
      <c r="H78" s="33">
        <v>292</v>
      </c>
      <c r="I78" s="34">
        <f t="shared" si="1"/>
        <v>242.60000000000002</v>
      </c>
      <c r="J78" s="33">
        <v>250</v>
      </c>
      <c r="K78" s="34">
        <f t="shared" si="2"/>
        <v>209</v>
      </c>
    </row>
    <row r="79" spans="1:11" ht="15">
      <c r="A79" s="28" t="s">
        <v>115</v>
      </c>
      <c r="B79" s="25"/>
      <c r="C79" s="26"/>
      <c r="D79" s="25"/>
      <c r="E79" s="26"/>
      <c r="F79" s="119" t="s">
        <v>116</v>
      </c>
      <c r="G79" s="120"/>
      <c r="H79" s="119" t="s">
        <v>98</v>
      </c>
      <c r="I79" s="121"/>
      <c r="J79" s="119" t="s">
        <v>117</v>
      </c>
      <c r="K79" s="120"/>
    </row>
    <row r="80" spans="1:11" ht="15">
      <c r="A80" s="19" t="s">
        <v>109</v>
      </c>
      <c r="B80" s="29" t="s">
        <v>104</v>
      </c>
      <c r="C80" s="30" t="s">
        <v>104</v>
      </c>
      <c r="D80" s="29" t="s">
        <v>104</v>
      </c>
      <c r="E80" s="30" t="s">
        <v>104</v>
      </c>
      <c r="F80" s="29">
        <v>505</v>
      </c>
      <c r="G80" s="30">
        <f aca="true" t="shared" si="3" ref="G80:G85">(F80-45)*0.8+45</f>
        <v>413</v>
      </c>
      <c r="H80" s="29">
        <v>615</v>
      </c>
      <c r="I80" s="30">
        <f aca="true" t="shared" si="4" ref="I80:I85">(H80-45)*0.8+45</f>
        <v>501</v>
      </c>
      <c r="J80" s="29">
        <v>505</v>
      </c>
      <c r="K80" s="30">
        <f aca="true" t="shared" si="5" ref="K80:K85">(J80-45)*0.8+45</f>
        <v>413</v>
      </c>
    </row>
    <row r="81" spans="1:11" ht="15">
      <c r="A81" s="1" t="s">
        <v>110</v>
      </c>
      <c r="B81" s="29"/>
      <c r="C81" s="30"/>
      <c r="D81" s="29"/>
      <c r="E81" s="30"/>
      <c r="F81" s="29">
        <v>455</v>
      </c>
      <c r="G81" s="30">
        <f t="shared" si="3"/>
        <v>373</v>
      </c>
      <c r="H81" s="29">
        <v>530</v>
      </c>
      <c r="I81" s="30">
        <f t="shared" si="4"/>
        <v>433</v>
      </c>
      <c r="J81" s="29">
        <v>455</v>
      </c>
      <c r="K81" s="30">
        <f t="shared" si="5"/>
        <v>373</v>
      </c>
    </row>
    <row r="82" spans="1:11" ht="15">
      <c r="A82" s="1" t="s">
        <v>111</v>
      </c>
      <c r="B82" s="29"/>
      <c r="C82" s="30"/>
      <c r="D82" s="29"/>
      <c r="E82" s="30"/>
      <c r="F82" s="29">
        <v>405</v>
      </c>
      <c r="G82" s="30">
        <f t="shared" si="3"/>
        <v>333</v>
      </c>
      <c r="H82" s="29">
        <v>495</v>
      </c>
      <c r="I82" s="30">
        <f t="shared" si="4"/>
        <v>405</v>
      </c>
      <c r="J82" s="29">
        <v>405</v>
      </c>
      <c r="K82" s="30">
        <f t="shared" si="5"/>
        <v>333</v>
      </c>
    </row>
    <row r="83" spans="1:11" ht="15">
      <c r="A83" s="1" t="s">
        <v>112</v>
      </c>
      <c r="B83" s="29"/>
      <c r="C83" s="30"/>
      <c r="D83" s="29"/>
      <c r="E83" s="30"/>
      <c r="F83" s="29">
        <v>370</v>
      </c>
      <c r="G83" s="30">
        <f t="shared" si="3"/>
        <v>305</v>
      </c>
      <c r="H83" s="29">
        <v>465</v>
      </c>
      <c r="I83" s="30">
        <f t="shared" si="4"/>
        <v>381</v>
      </c>
      <c r="J83" s="29">
        <v>370</v>
      </c>
      <c r="K83" s="30">
        <f t="shared" si="5"/>
        <v>305</v>
      </c>
    </row>
    <row r="84" spans="1:11" ht="15">
      <c r="A84" s="1" t="s">
        <v>113</v>
      </c>
      <c r="B84" s="29"/>
      <c r="C84" s="30"/>
      <c r="D84" s="29"/>
      <c r="E84" s="30"/>
      <c r="F84" s="29">
        <v>347</v>
      </c>
      <c r="G84" s="30">
        <f t="shared" si="3"/>
        <v>286.6</v>
      </c>
      <c r="H84" s="29">
        <v>445</v>
      </c>
      <c r="I84" s="30">
        <f t="shared" si="4"/>
        <v>365</v>
      </c>
      <c r="J84" s="29">
        <v>347</v>
      </c>
      <c r="K84" s="30">
        <f t="shared" si="5"/>
        <v>286.6</v>
      </c>
    </row>
    <row r="85" spans="1:11" ht="15">
      <c r="A85" s="1" t="s">
        <v>118</v>
      </c>
      <c r="B85" s="29"/>
      <c r="C85" s="30"/>
      <c r="D85" s="29"/>
      <c r="E85" s="30"/>
      <c r="F85" s="29">
        <v>250</v>
      </c>
      <c r="G85" s="30">
        <f t="shared" si="3"/>
        <v>209</v>
      </c>
      <c r="H85" s="29">
        <v>290</v>
      </c>
      <c r="I85" s="30">
        <f t="shared" si="4"/>
        <v>241</v>
      </c>
      <c r="J85" s="29">
        <v>250</v>
      </c>
      <c r="K85" s="30">
        <f t="shared" si="5"/>
        <v>209</v>
      </c>
    </row>
    <row r="86" spans="1:11" ht="15">
      <c r="A86" s="28" t="s">
        <v>5</v>
      </c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19" t="s">
        <v>119</v>
      </c>
      <c r="B87" s="17" t="s">
        <v>120</v>
      </c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19" t="s">
        <v>121</v>
      </c>
      <c r="B88" s="17" t="s">
        <v>122</v>
      </c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19" t="s">
        <v>123</v>
      </c>
      <c r="B89" s="17" t="s">
        <v>124</v>
      </c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1" t="s">
        <v>125</v>
      </c>
      <c r="B90" s="35" t="s">
        <v>126</v>
      </c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1"/>
      <c r="B91" s="36"/>
      <c r="C91" s="37"/>
      <c r="D91" s="37"/>
      <c r="E91" s="37"/>
      <c r="F91" s="37"/>
      <c r="G91" s="37"/>
      <c r="H91" s="37"/>
      <c r="I91" s="37"/>
      <c r="J91" s="2"/>
      <c r="K91" s="2"/>
    </row>
    <row r="92" spans="1:11" ht="15">
      <c r="A92" s="22" t="s">
        <v>127</v>
      </c>
      <c r="B92" s="119" t="s">
        <v>128</v>
      </c>
      <c r="C92" s="120"/>
      <c r="D92" s="119" t="s">
        <v>129</v>
      </c>
      <c r="E92" s="120"/>
      <c r="F92" s="119" t="s">
        <v>130</v>
      </c>
      <c r="G92" s="120"/>
      <c r="H92" s="95" t="s">
        <v>131</v>
      </c>
      <c r="I92" s="101"/>
      <c r="J92" s="95" t="s">
        <v>132</v>
      </c>
      <c r="K92" s="101"/>
    </row>
    <row r="93" spans="1:11" ht="15">
      <c r="A93" s="1"/>
      <c r="B93" s="25" t="s">
        <v>100</v>
      </c>
      <c r="C93" s="26" t="s">
        <v>101</v>
      </c>
      <c r="D93" s="25" t="s">
        <v>100</v>
      </c>
      <c r="E93" s="26" t="s">
        <v>101</v>
      </c>
      <c r="F93" s="25" t="s">
        <v>100</v>
      </c>
      <c r="G93" s="26" t="s">
        <v>101</v>
      </c>
      <c r="H93" s="25" t="s">
        <v>100</v>
      </c>
      <c r="I93" s="38" t="s">
        <v>101</v>
      </c>
      <c r="J93" s="25" t="s">
        <v>100</v>
      </c>
      <c r="K93" s="38" t="s">
        <v>101</v>
      </c>
    </row>
    <row r="94" spans="1:11" ht="15">
      <c r="A94" s="28" t="s">
        <v>133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</row>
    <row r="95" spans="1:11" ht="15">
      <c r="A95" s="1" t="s">
        <v>134</v>
      </c>
      <c r="B95" s="29" t="s">
        <v>104</v>
      </c>
      <c r="C95" s="30" t="s">
        <v>104</v>
      </c>
      <c r="D95" s="29">
        <v>465</v>
      </c>
      <c r="E95" s="30">
        <f>(D95-50)*0.8+50</f>
        <v>382</v>
      </c>
      <c r="F95" s="29">
        <v>610</v>
      </c>
      <c r="G95" s="30">
        <f>(F95-50)*0.8+50</f>
        <v>498</v>
      </c>
      <c r="H95" s="29">
        <v>465</v>
      </c>
      <c r="I95" s="30">
        <f>(H95-50)*0.8+50</f>
        <v>382</v>
      </c>
      <c r="J95" s="29" t="s">
        <v>104</v>
      </c>
      <c r="K95" s="30" t="s">
        <v>104</v>
      </c>
    </row>
    <row r="96" spans="1:11" ht="15">
      <c r="A96" s="1" t="s">
        <v>105</v>
      </c>
      <c r="B96" s="29"/>
      <c r="C96" s="30"/>
      <c r="D96" s="29">
        <v>100</v>
      </c>
      <c r="E96" s="30">
        <f>D96*0.8</f>
        <v>80</v>
      </c>
      <c r="F96" s="29">
        <v>100</v>
      </c>
      <c r="G96" s="30">
        <f>F96*0.8</f>
        <v>80</v>
      </c>
      <c r="H96" s="29">
        <v>100</v>
      </c>
      <c r="I96" s="30">
        <f>H96*0.8</f>
        <v>80</v>
      </c>
      <c r="J96" s="29"/>
      <c r="K96" s="30"/>
    </row>
    <row r="97" spans="1:11" ht="15">
      <c r="A97" s="1" t="s">
        <v>135</v>
      </c>
      <c r="B97" s="29"/>
      <c r="C97" s="30"/>
      <c r="D97" s="29">
        <v>405</v>
      </c>
      <c r="E97" s="30">
        <f>(D97-50)*0.8+50</f>
        <v>334</v>
      </c>
      <c r="F97" s="29">
        <v>550</v>
      </c>
      <c r="G97" s="30">
        <f>(F97-50)*0.8+50</f>
        <v>450</v>
      </c>
      <c r="H97" s="29">
        <v>405</v>
      </c>
      <c r="I97" s="30">
        <f>(H97-50)*0.8+50</f>
        <v>334</v>
      </c>
      <c r="J97" s="29"/>
      <c r="K97" s="30"/>
    </row>
    <row r="98" spans="1:11" ht="15">
      <c r="A98" s="1" t="s">
        <v>136</v>
      </c>
      <c r="B98" s="29"/>
      <c r="C98" s="30"/>
      <c r="D98" s="29">
        <v>80</v>
      </c>
      <c r="E98" s="30">
        <f>D98*0.8</f>
        <v>64</v>
      </c>
      <c r="F98" s="29">
        <v>80</v>
      </c>
      <c r="G98" s="30">
        <f>F98*0.8</f>
        <v>64</v>
      </c>
      <c r="H98" s="29">
        <v>80</v>
      </c>
      <c r="I98" s="30">
        <f>H98*0.8</f>
        <v>64</v>
      </c>
      <c r="J98" s="29"/>
      <c r="K98" s="30"/>
    </row>
    <row r="99" spans="1:11" ht="15">
      <c r="A99" s="28" t="s">
        <v>137</v>
      </c>
      <c r="B99" s="29"/>
      <c r="C99" s="30"/>
      <c r="D99" s="95" t="s">
        <v>138</v>
      </c>
      <c r="E99" s="101"/>
      <c r="F99" s="95" t="s">
        <v>139</v>
      </c>
      <c r="G99" s="101"/>
      <c r="H99" s="29"/>
      <c r="I99" s="30"/>
      <c r="J99" s="29"/>
      <c r="K99" s="30"/>
    </row>
    <row r="100" spans="1:11" ht="15">
      <c r="A100" s="1" t="s">
        <v>140</v>
      </c>
      <c r="B100" s="29" t="s">
        <v>104</v>
      </c>
      <c r="C100" s="30" t="s">
        <v>104</v>
      </c>
      <c r="D100" s="29">
        <v>575</v>
      </c>
      <c r="E100" s="30">
        <f>(D100-75)*0.8+75</f>
        <v>475</v>
      </c>
      <c r="F100" s="29">
        <v>575</v>
      </c>
      <c r="G100" s="30">
        <f>(F100-75)*0.8+75</f>
        <v>475</v>
      </c>
      <c r="H100" s="29" t="s">
        <v>104</v>
      </c>
      <c r="I100" s="30" t="s">
        <v>104</v>
      </c>
      <c r="J100" s="29" t="s">
        <v>104</v>
      </c>
      <c r="K100" s="30" t="s">
        <v>104</v>
      </c>
    </row>
    <row r="101" spans="1:11" ht="15">
      <c r="A101" s="1" t="s">
        <v>105</v>
      </c>
      <c r="B101" s="29"/>
      <c r="C101" s="30"/>
      <c r="D101" s="29">
        <v>100</v>
      </c>
      <c r="E101" s="30">
        <f>D101*0.8</f>
        <v>80</v>
      </c>
      <c r="F101" s="29">
        <v>100</v>
      </c>
      <c r="G101" s="30">
        <f>F101*0.8</f>
        <v>80</v>
      </c>
      <c r="H101" s="29"/>
      <c r="I101" s="30"/>
      <c r="J101" s="29"/>
      <c r="K101" s="30"/>
    </row>
    <row r="102" spans="1:11" ht="15">
      <c r="A102" s="1" t="s">
        <v>135</v>
      </c>
      <c r="B102" s="29"/>
      <c r="C102" s="30"/>
      <c r="D102" s="31">
        <v>410</v>
      </c>
      <c r="E102" s="30">
        <f>(D102-75)*0.8+75</f>
        <v>343</v>
      </c>
      <c r="F102" s="29">
        <v>515</v>
      </c>
      <c r="G102" s="30">
        <f>(F102-75)*0.8+75</f>
        <v>427</v>
      </c>
      <c r="H102" s="31"/>
      <c r="I102" s="32"/>
      <c r="J102" s="29"/>
      <c r="K102" s="30"/>
    </row>
    <row r="103" spans="1:11" ht="15">
      <c r="A103" s="1" t="s">
        <v>136</v>
      </c>
      <c r="B103" s="29"/>
      <c r="C103" s="30"/>
      <c r="D103" s="31">
        <v>80</v>
      </c>
      <c r="E103" s="30">
        <f>D103*0.8</f>
        <v>64</v>
      </c>
      <c r="F103" s="31">
        <v>80</v>
      </c>
      <c r="G103" s="30">
        <f>F103*0.8</f>
        <v>64</v>
      </c>
      <c r="H103" s="31"/>
      <c r="I103" s="32"/>
      <c r="J103" s="29"/>
      <c r="K103" s="30"/>
    </row>
    <row r="104" spans="1:11" ht="15">
      <c r="A104" s="28" t="s">
        <v>141</v>
      </c>
      <c r="B104" s="29"/>
      <c r="C104" s="30"/>
      <c r="D104" s="95" t="s">
        <v>138</v>
      </c>
      <c r="E104" s="101"/>
      <c r="F104" s="95" t="s">
        <v>139</v>
      </c>
      <c r="G104" s="101"/>
      <c r="H104" s="29"/>
      <c r="I104" s="30"/>
      <c r="J104" s="29"/>
      <c r="K104" s="30"/>
    </row>
    <row r="105" spans="1:11" ht="15">
      <c r="A105" s="1" t="s">
        <v>140</v>
      </c>
      <c r="B105" s="29" t="s">
        <v>104</v>
      </c>
      <c r="C105" s="30" t="s">
        <v>104</v>
      </c>
      <c r="D105" s="29">
        <v>620</v>
      </c>
      <c r="E105" s="30">
        <f>(D105-50)*0.8+50</f>
        <v>506</v>
      </c>
      <c r="F105" s="29">
        <v>620</v>
      </c>
      <c r="G105" s="30">
        <f>(F105-50)*0.8+50</f>
        <v>506</v>
      </c>
      <c r="H105" s="29" t="s">
        <v>104</v>
      </c>
      <c r="I105" s="30" t="s">
        <v>104</v>
      </c>
      <c r="J105" s="29" t="s">
        <v>104</v>
      </c>
      <c r="K105" s="30" t="s">
        <v>104</v>
      </c>
    </row>
    <row r="106" spans="1:11" ht="15">
      <c r="A106" s="1" t="s">
        <v>105</v>
      </c>
      <c r="B106" s="29"/>
      <c r="C106" s="30"/>
      <c r="D106" s="29">
        <v>100</v>
      </c>
      <c r="E106" s="30">
        <f>D106*0.8</f>
        <v>80</v>
      </c>
      <c r="F106" s="29">
        <v>100</v>
      </c>
      <c r="G106" s="30">
        <f>F106*0.8</f>
        <v>80</v>
      </c>
      <c r="H106" s="29"/>
      <c r="I106" s="30"/>
      <c r="J106" s="29"/>
      <c r="K106" s="30"/>
    </row>
    <row r="107" spans="1:11" ht="15">
      <c r="A107" s="1" t="s">
        <v>135</v>
      </c>
      <c r="B107" s="29"/>
      <c r="C107" s="30"/>
      <c r="D107" s="29">
        <v>455</v>
      </c>
      <c r="E107" s="30">
        <f>(D107-50)*0.8+50</f>
        <v>374</v>
      </c>
      <c r="F107" s="29">
        <v>560</v>
      </c>
      <c r="G107" s="30">
        <f>(F107-50)*0.8+50</f>
        <v>458</v>
      </c>
      <c r="H107" s="29"/>
      <c r="I107" s="30"/>
      <c r="J107" s="29"/>
      <c r="K107" s="30"/>
    </row>
    <row r="108" spans="1:11" ht="15">
      <c r="A108" s="1" t="s">
        <v>136</v>
      </c>
      <c r="B108" s="29"/>
      <c r="C108" s="30"/>
      <c r="D108" s="29">
        <v>80</v>
      </c>
      <c r="E108" s="30">
        <f>D108*0.8</f>
        <v>64</v>
      </c>
      <c r="F108" s="29">
        <v>80</v>
      </c>
      <c r="G108" s="30">
        <f>F108*0.8</f>
        <v>64</v>
      </c>
      <c r="H108" s="29"/>
      <c r="I108" s="30"/>
      <c r="J108" s="29"/>
      <c r="K108" s="30"/>
    </row>
    <row r="109" spans="1:11" ht="15">
      <c r="A109" s="28" t="s">
        <v>5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19" t="s">
        <v>119</v>
      </c>
      <c r="B110" s="17" t="s">
        <v>142</v>
      </c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19" t="s">
        <v>143</v>
      </c>
      <c r="B111" s="17" t="s">
        <v>144</v>
      </c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19" t="s">
        <v>145</v>
      </c>
      <c r="B112" s="17" t="s">
        <v>146</v>
      </c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1" t="s">
        <v>123</v>
      </c>
      <c r="B113" s="17" t="s">
        <v>147</v>
      </c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1" t="s">
        <v>121</v>
      </c>
      <c r="B114" s="17" t="s">
        <v>148</v>
      </c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1"/>
      <c r="B115" s="17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2" t="s">
        <v>149</v>
      </c>
      <c r="B116" s="95" t="s">
        <v>150</v>
      </c>
      <c r="C116" s="99"/>
      <c r="D116" s="95" t="s">
        <v>151</v>
      </c>
      <c r="E116" s="99"/>
      <c r="F116" s="95" t="s">
        <v>152</v>
      </c>
      <c r="G116" s="99"/>
      <c r="H116" s="95" t="s">
        <v>153</v>
      </c>
      <c r="I116" s="98"/>
      <c r="J116" s="2"/>
      <c r="K116" s="2"/>
    </row>
    <row r="117" spans="1:11" ht="15">
      <c r="A117" s="1"/>
      <c r="B117" s="25" t="s">
        <v>100</v>
      </c>
      <c r="C117" s="27" t="s">
        <v>101</v>
      </c>
      <c r="D117" s="25" t="s">
        <v>100</v>
      </c>
      <c r="E117" s="26" t="s">
        <v>101</v>
      </c>
      <c r="F117" s="25" t="s">
        <v>100</v>
      </c>
      <c r="G117" s="26" t="s">
        <v>101</v>
      </c>
      <c r="H117" s="25" t="s">
        <v>100</v>
      </c>
      <c r="I117" s="26" t="s">
        <v>101</v>
      </c>
      <c r="J117" s="2"/>
      <c r="K117" s="2"/>
    </row>
    <row r="118" spans="1:11" ht="15">
      <c r="A118" s="19" t="s">
        <v>154</v>
      </c>
      <c r="B118" s="29">
        <v>825</v>
      </c>
      <c r="C118" s="32">
        <f>(B118-90)*0.8+90</f>
        <v>678</v>
      </c>
      <c r="D118" s="29">
        <v>825</v>
      </c>
      <c r="E118" s="32">
        <f>(D118-90)*0.8+90</f>
        <v>678</v>
      </c>
      <c r="F118" s="29">
        <v>1000</v>
      </c>
      <c r="G118" s="32">
        <f>(F118-90)*0.8+90</f>
        <v>818</v>
      </c>
      <c r="H118" s="29">
        <v>825</v>
      </c>
      <c r="I118" s="30">
        <f>(H118-90)*0.8+90</f>
        <v>678</v>
      </c>
      <c r="J118" s="2"/>
      <c r="K118" s="2"/>
    </row>
    <row r="119" spans="1:11" ht="15">
      <c r="A119" s="1" t="s">
        <v>155</v>
      </c>
      <c r="B119" s="29">
        <v>935</v>
      </c>
      <c r="C119" s="32">
        <f>(B119-90)*0.8+90</f>
        <v>766</v>
      </c>
      <c r="D119" s="29">
        <v>935</v>
      </c>
      <c r="E119" s="32">
        <f>(D119-90)*0.8+90</f>
        <v>766</v>
      </c>
      <c r="F119" s="29">
        <v>1150</v>
      </c>
      <c r="G119" s="32">
        <f>(F119-90)*0.8+90</f>
        <v>938</v>
      </c>
      <c r="H119" s="29">
        <v>935</v>
      </c>
      <c r="I119" s="30">
        <f>(H119-90)*0.8+90</f>
        <v>766</v>
      </c>
      <c r="J119" s="2"/>
      <c r="K119" s="2"/>
    </row>
    <row r="120" spans="1:11" ht="15">
      <c r="A120" s="1" t="s">
        <v>105</v>
      </c>
      <c r="B120" s="39" t="s">
        <v>71</v>
      </c>
      <c r="C120" s="40" t="s">
        <v>71</v>
      </c>
      <c r="D120" s="39" t="s">
        <v>71</v>
      </c>
      <c r="E120" s="40" t="s">
        <v>71</v>
      </c>
      <c r="F120" s="29">
        <v>290</v>
      </c>
      <c r="G120" s="30">
        <f>F120*0.8</f>
        <v>232</v>
      </c>
      <c r="H120" s="39" t="s">
        <v>71</v>
      </c>
      <c r="I120" s="41" t="s">
        <v>71</v>
      </c>
      <c r="J120" s="2"/>
      <c r="K120" s="2"/>
    </row>
    <row r="121" spans="1:11" ht="15">
      <c r="A121" s="28" t="s">
        <v>5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19" t="s">
        <v>119</v>
      </c>
      <c r="B122" s="17" t="s">
        <v>156</v>
      </c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1" t="s">
        <v>121</v>
      </c>
      <c r="B123" s="17" t="s">
        <v>157</v>
      </c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1"/>
      <c r="B124" s="17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4" t="s">
        <v>158</v>
      </c>
      <c r="B125" s="95" t="s">
        <v>159</v>
      </c>
      <c r="C125" s="101"/>
      <c r="D125" s="95" t="s">
        <v>160</v>
      </c>
      <c r="E125" s="102"/>
      <c r="F125" s="95" t="s">
        <v>161</v>
      </c>
      <c r="G125" s="102"/>
      <c r="H125" s="95" t="s">
        <v>153</v>
      </c>
      <c r="I125" s="101"/>
      <c r="J125" s="95" t="s">
        <v>162</v>
      </c>
      <c r="K125" s="101"/>
    </row>
    <row r="126" spans="1:11" ht="15">
      <c r="A126" s="28"/>
      <c r="B126" s="25" t="s">
        <v>100</v>
      </c>
      <c r="C126" s="27" t="s">
        <v>101</v>
      </c>
      <c r="D126" s="42" t="s">
        <v>100</v>
      </c>
      <c r="E126" s="27" t="s">
        <v>101</v>
      </c>
      <c r="F126" s="42" t="s">
        <v>100</v>
      </c>
      <c r="G126" s="27" t="s">
        <v>101</v>
      </c>
      <c r="H126" s="42" t="s">
        <v>100</v>
      </c>
      <c r="I126" s="38" t="s">
        <v>101</v>
      </c>
      <c r="J126" s="42" t="s">
        <v>100</v>
      </c>
      <c r="K126" s="38" t="s">
        <v>101</v>
      </c>
    </row>
    <row r="127" spans="1:11" ht="15">
      <c r="A127" s="1" t="s">
        <v>154</v>
      </c>
      <c r="B127" s="29">
        <v>520</v>
      </c>
      <c r="C127" s="30">
        <f>(B127-80)*0.8+80</f>
        <v>432</v>
      </c>
      <c r="D127" s="31">
        <v>580</v>
      </c>
      <c r="E127" s="30">
        <f>(D127-80)*0.8+80</f>
        <v>480</v>
      </c>
      <c r="F127" s="31">
        <v>690</v>
      </c>
      <c r="G127" s="30">
        <f>(F127-80)*0.8+80</f>
        <v>568</v>
      </c>
      <c r="H127" s="31">
        <v>580</v>
      </c>
      <c r="I127" s="30">
        <f>(H127-80)*0.8+80</f>
        <v>480</v>
      </c>
      <c r="J127" s="29">
        <v>520</v>
      </c>
      <c r="K127" s="30">
        <f>(J127-80)*0.8+80</f>
        <v>432</v>
      </c>
    </row>
    <row r="128" spans="1:11" ht="15">
      <c r="A128" s="1" t="s">
        <v>105</v>
      </c>
      <c r="B128" s="29">
        <v>155</v>
      </c>
      <c r="C128" s="30">
        <f>B128*0.8</f>
        <v>124</v>
      </c>
      <c r="D128" s="31">
        <v>175</v>
      </c>
      <c r="E128" s="30">
        <f>D128*0.8</f>
        <v>140</v>
      </c>
      <c r="F128" s="31">
        <v>215</v>
      </c>
      <c r="G128" s="30">
        <f>F128*0.8</f>
        <v>172</v>
      </c>
      <c r="H128" s="31">
        <v>175</v>
      </c>
      <c r="I128" s="30">
        <f>H128*0.8</f>
        <v>140</v>
      </c>
      <c r="J128" s="29">
        <v>155</v>
      </c>
      <c r="K128" s="30">
        <f>J128*0.8</f>
        <v>124</v>
      </c>
    </row>
    <row r="129" spans="1:11" ht="15">
      <c r="A129" s="1" t="s">
        <v>163</v>
      </c>
      <c r="B129" s="29">
        <v>70</v>
      </c>
      <c r="C129" s="30">
        <f>B129*0.85</f>
        <v>59.5</v>
      </c>
      <c r="D129" s="29">
        <v>70</v>
      </c>
      <c r="E129" s="30">
        <f>D129*0.85</f>
        <v>59.5</v>
      </c>
      <c r="F129" s="29">
        <v>70</v>
      </c>
      <c r="G129" s="30">
        <f>F129*0.85</f>
        <v>59.5</v>
      </c>
      <c r="H129" s="29">
        <v>70</v>
      </c>
      <c r="I129" s="30">
        <f>H129*0.85</f>
        <v>59.5</v>
      </c>
      <c r="J129" s="29">
        <v>70</v>
      </c>
      <c r="K129" s="30">
        <f>J129*0.85</f>
        <v>59.5</v>
      </c>
    </row>
    <row r="130" spans="1:11" ht="15">
      <c r="A130" s="1" t="s">
        <v>164</v>
      </c>
      <c r="B130" s="29">
        <v>305</v>
      </c>
      <c r="C130" s="30">
        <f>(B130-60)*0.8+60</f>
        <v>256</v>
      </c>
      <c r="D130" s="31">
        <v>340</v>
      </c>
      <c r="E130" s="30">
        <f>(D130-60)*0.8+60</f>
        <v>284</v>
      </c>
      <c r="F130" s="31">
        <v>395</v>
      </c>
      <c r="G130" s="30">
        <f>(F130-60)*0.8+60</f>
        <v>328</v>
      </c>
      <c r="H130" s="31">
        <v>340</v>
      </c>
      <c r="I130" s="30">
        <f>(H130-60)*0.8+60</f>
        <v>284</v>
      </c>
      <c r="J130" s="29">
        <v>305</v>
      </c>
      <c r="K130" s="30">
        <f>(J130-60)*0.8+60</f>
        <v>256</v>
      </c>
    </row>
    <row r="131" spans="1:11" ht="15">
      <c r="A131" s="28" t="s">
        <v>5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19" t="s">
        <v>119</v>
      </c>
      <c r="B132" s="17" t="s">
        <v>165</v>
      </c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19" t="s">
        <v>125</v>
      </c>
      <c r="B133" s="17" t="s">
        <v>166</v>
      </c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1" t="s">
        <v>167</v>
      </c>
      <c r="B134" s="17" t="s">
        <v>168</v>
      </c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1" t="s">
        <v>169</v>
      </c>
      <c r="B135" s="96" t="s">
        <v>170</v>
      </c>
      <c r="C135" s="96"/>
      <c r="D135" s="96"/>
      <c r="E135" s="96"/>
      <c r="F135" s="96"/>
      <c r="G135" s="96"/>
      <c r="H135" s="96"/>
      <c r="I135" s="96"/>
      <c r="J135" s="96"/>
      <c r="K135" s="96"/>
    </row>
    <row r="136" spans="1:11" ht="15">
      <c r="A136" s="1"/>
      <c r="B136" s="17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4" t="s">
        <v>171</v>
      </c>
      <c r="B137" s="95" t="s">
        <v>159</v>
      </c>
      <c r="C137" s="101"/>
      <c r="D137" s="95" t="s">
        <v>160</v>
      </c>
      <c r="E137" s="102"/>
      <c r="F137" s="95" t="s">
        <v>161</v>
      </c>
      <c r="G137" s="102"/>
      <c r="H137" s="95" t="s">
        <v>153</v>
      </c>
      <c r="I137" s="101"/>
      <c r="J137" s="95" t="s">
        <v>162</v>
      </c>
      <c r="K137" s="101"/>
    </row>
    <row r="138" spans="1:11" ht="15">
      <c r="A138" s="20"/>
      <c r="B138" s="25" t="s">
        <v>100</v>
      </c>
      <c r="C138" s="26" t="s">
        <v>101</v>
      </c>
      <c r="D138" s="25" t="s">
        <v>100</v>
      </c>
      <c r="E138" s="27" t="s">
        <v>101</v>
      </c>
      <c r="F138" s="25" t="s">
        <v>100</v>
      </c>
      <c r="G138" s="27" t="s">
        <v>101</v>
      </c>
      <c r="H138" s="25" t="s">
        <v>100</v>
      </c>
      <c r="I138" s="38" t="s">
        <v>101</v>
      </c>
      <c r="J138" s="42" t="s">
        <v>100</v>
      </c>
      <c r="K138" s="38" t="s">
        <v>101</v>
      </c>
    </row>
    <row r="139" spans="1:11" ht="15">
      <c r="A139" s="28" t="s">
        <v>172</v>
      </c>
      <c r="B139" s="29"/>
      <c r="C139" s="30"/>
      <c r="D139" s="29"/>
      <c r="E139" s="32"/>
      <c r="F139" s="29"/>
      <c r="G139" s="32"/>
      <c r="H139" s="29"/>
      <c r="I139" s="30"/>
      <c r="J139" s="31"/>
      <c r="K139" s="30"/>
    </row>
    <row r="140" spans="1:11" ht="15">
      <c r="A140" s="1" t="s">
        <v>154</v>
      </c>
      <c r="B140" s="29">
        <v>700</v>
      </c>
      <c r="C140" s="30">
        <f>(B140-110)*0.8+110</f>
        <v>582</v>
      </c>
      <c r="D140" s="29">
        <v>730</v>
      </c>
      <c r="E140" s="30">
        <f>(D140-110)*0.8+110</f>
        <v>606</v>
      </c>
      <c r="F140" s="29">
        <v>890</v>
      </c>
      <c r="G140" s="30">
        <f>(F140-110)*0.8+110</f>
        <v>734</v>
      </c>
      <c r="H140" s="29">
        <v>730</v>
      </c>
      <c r="I140" s="30">
        <f>(H140-110)*0.8+110</f>
        <v>606</v>
      </c>
      <c r="J140" s="29">
        <v>700</v>
      </c>
      <c r="K140" s="30">
        <f>(J140-110)*0.8+110</f>
        <v>582</v>
      </c>
    </row>
    <row r="141" spans="1:11" ht="15">
      <c r="A141" s="1" t="s">
        <v>105</v>
      </c>
      <c r="B141" s="29">
        <v>210</v>
      </c>
      <c r="C141" s="30">
        <f>B141*0.8</f>
        <v>168</v>
      </c>
      <c r="D141" s="29">
        <v>220</v>
      </c>
      <c r="E141" s="30">
        <f>D141*0.8</f>
        <v>176</v>
      </c>
      <c r="F141" s="29">
        <v>275</v>
      </c>
      <c r="G141" s="30">
        <f>F141*0.8</f>
        <v>220</v>
      </c>
      <c r="H141" s="29">
        <v>220</v>
      </c>
      <c r="I141" s="30">
        <f>H141*0.8</f>
        <v>176</v>
      </c>
      <c r="J141" s="29">
        <v>210</v>
      </c>
      <c r="K141" s="30">
        <f>J141*0.8</f>
        <v>168</v>
      </c>
    </row>
    <row r="142" spans="1:11" ht="15">
      <c r="A142" s="28" t="s">
        <v>5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19" t="s">
        <v>119</v>
      </c>
      <c r="B143" s="17" t="s">
        <v>173</v>
      </c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1" t="s">
        <v>167</v>
      </c>
      <c r="B144" s="17" t="s">
        <v>174</v>
      </c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8" t="s">
        <v>175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1" t="s">
        <v>169</v>
      </c>
      <c r="B146" s="96" t="s">
        <v>176</v>
      </c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1:11" ht="15">
      <c r="A147" s="28" t="s">
        <v>177</v>
      </c>
      <c r="B147" s="17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1" t="s">
        <v>178</v>
      </c>
      <c r="B148" s="17" t="s">
        <v>179</v>
      </c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1" t="s">
        <v>180</v>
      </c>
      <c r="B149" s="17" t="s">
        <v>181</v>
      </c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1" t="s">
        <v>182</v>
      </c>
      <c r="B150" s="17" t="s">
        <v>183</v>
      </c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1" t="s">
        <v>184</v>
      </c>
      <c r="B151" s="17" t="s">
        <v>185</v>
      </c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1" t="s">
        <v>186</v>
      </c>
      <c r="B152" s="17" t="s">
        <v>187</v>
      </c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1" t="s">
        <v>188</v>
      </c>
      <c r="B153" s="17" t="s">
        <v>189</v>
      </c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1"/>
      <c r="B154" s="17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20" t="s">
        <v>190</v>
      </c>
      <c r="B155" s="95" t="s">
        <v>191</v>
      </c>
      <c r="C155" s="101"/>
      <c r="D155" s="95" t="s">
        <v>192</v>
      </c>
      <c r="E155" s="101"/>
      <c r="F155" s="95" t="s">
        <v>193</v>
      </c>
      <c r="G155" s="101"/>
      <c r="H155" s="94" t="s">
        <v>194</v>
      </c>
      <c r="I155" s="95"/>
      <c r="J155" s="43"/>
      <c r="K155" s="1"/>
    </row>
    <row r="156" spans="1:11" ht="15">
      <c r="A156" s="28" t="s">
        <v>195</v>
      </c>
      <c r="B156" s="25" t="s">
        <v>100</v>
      </c>
      <c r="C156" s="26" t="s">
        <v>101</v>
      </c>
      <c r="D156" s="25" t="s">
        <v>100</v>
      </c>
      <c r="E156" s="26" t="s">
        <v>101</v>
      </c>
      <c r="F156" s="25" t="s">
        <v>100</v>
      </c>
      <c r="G156" s="26" t="s">
        <v>101</v>
      </c>
      <c r="H156" s="25" t="s">
        <v>100</v>
      </c>
      <c r="I156" s="27" t="s">
        <v>101</v>
      </c>
      <c r="J156" s="43"/>
      <c r="K156" s="1"/>
    </row>
    <row r="157" spans="1:11" ht="15">
      <c r="A157" s="1" t="s">
        <v>196</v>
      </c>
      <c r="B157" s="29" t="s">
        <v>104</v>
      </c>
      <c r="C157" s="30" t="s">
        <v>104</v>
      </c>
      <c r="D157" s="29">
        <v>920</v>
      </c>
      <c r="E157" s="30">
        <f>(D157-110)*0.8+110</f>
        <v>758</v>
      </c>
      <c r="F157" s="29">
        <v>1110</v>
      </c>
      <c r="G157" s="30">
        <f>(F157-110)*0.8+110</f>
        <v>910</v>
      </c>
      <c r="H157" s="29">
        <v>920</v>
      </c>
      <c r="I157" s="30">
        <f>(H157-110)*0.8+110</f>
        <v>758</v>
      </c>
      <c r="J157" s="43"/>
      <c r="K157" s="1"/>
    </row>
    <row r="158" spans="1:11" ht="15">
      <c r="A158" s="1" t="s">
        <v>197</v>
      </c>
      <c r="B158" s="29"/>
      <c r="C158" s="30"/>
      <c r="D158" s="29">
        <v>920</v>
      </c>
      <c r="E158" s="30">
        <f>(D158-110)*0.8+110</f>
        <v>758</v>
      </c>
      <c r="F158" s="29">
        <v>1460</v>
      </c>
      <c r="G158" s="30">
        <f>(F158-110)*0.8+110</f>
        <v>1190</v>
      </c>
      <c r="H158" s="29">
        <v>920</v>
      </c>
      <c r="I158" s="30">
        <f>(H158-110)*0.8+110</f>
        <v>758</v>
      </c>
      <c r="J158" s="43"/>
      <c r="K158" s="1"/>
    </row>
    <row r="159" spans="1:11" ht="15">
      <c r="A159" s="1" t="s">
        <v>198</v>
      </c>
      <c r="B159" s="29"/>
      <c r="C159" s="30"/>
      <c r="D159" s="29">
        <v>685</v>
      </c>
      <c r="E159" s="30">
        <f>(D159-110)*0.8+110</f>
        <v>570</v>
      </c>
      <c r="F159" s="29">
        <v>1010</v>
      </c>
      <c r="G159" s="30">
        <f>(F159-110)*0.8+110</f>
        <v>830</v>
      </c>
      <c r="H159" s="29">
        <v>839</v>
      </c>
      <c r="I159" s="30">
        <f>(H159-110)*0.8+110</f>
        <v>693.2</v>
      </c>
      <c r="J159" s="43"/>
      <c r="K159" s="1"/>
    </row>
    <row r="160" spans="1:11" ht="15">
      <c r="A160" s="28" t="s">
        <v>5</v>
      </c>
      <c r="B160" s="44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19" t="s">
        <v>119</v>
      </c>
      <c r="B161" s="17" t="s">
        <v>199</v>
      </c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">
      <c r="A162" s="28" t="s">
        <v>175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">
      <c r="A163" s="1" t="s">
        <v>200</v>
      </c>
      <c r="B163" s="17" t="s">
        <v>201</v>
      </c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">
      <c r="A164" s="1" t="s">
        <v>202</v>
      </c>
      <c r="B164" s="17" t="s">
        <v>203</v>
      </c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">
      <c r="A165" s="1" t="s">
        <v>204</v>
      </c>
      <c r="B165" s="17" t="s">
        <v>203</v>
      </c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">
      <c r="A166" s="1" t="s">
        <v>205</v>
      </c>
      <c r="B166" s="17" t="s">
        <v>206</v>
      </c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5">
      <c r="A167" s="1" t="s">
        <v>207</v>
      </c>
      <c r="B167" s="17" t="s">
        <v>208</v>
      </c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5">
      <c r="A168" s="1"/>
      <c r="B168" s="17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5">
      <c r="A169" s="22" t="s">
        <v>209</v>
      </c>
      <c r="B169" s="95" t="s">
        <v>160</v>
      </c>
      <c r="C169" s="99"/>
      <c r="D169" s="95" t="s">
        <v>98</v>
      </c>
      <c r="E169" s="98"/>
      <c r="F169" s="2"/>
      <c r="G169" s="2"/>
      <c r="H169" s="2"/>
      <c r="I169" s="2"/>
      <c r="J169" s="2"/>
      <c r="K169" s="2"/>
    </row>
    <row r="170" spans="1:11" ht="15">
      <c r="A170" s="1"/>
      <c r="B170" s="25" t="s">
        <v>100</v>
      </c>
      <c r="C170" s="27" t="s">
        <v>101</v>
      </c>
      <c r="D170" s="25" t="s">
        <v>100</v>
      </c>
      <c r="E170" s="26" t="s">
        <v>101</v>
      </c>
      <c r="F170" s="2"/>
      <c r="G170" s="2"/>
      <c r="H170" s="2"/>
      <c r="I170" s="2"/>
      <c r="J170" s="2"/>
      <c r="K170" s="2"/>
    </row>
    <row r="171" spans="1:11" ht="15">
      <c r="A171" s="28" t="s">
        <v>210</v>
      </c>
      <c r="B171" s="29">
        <v>500</v>
      </c>
      <c r="C171" s="32">
        <f>(B171-70)*0.8+70</f>
        <v>414</v>
      </c>
      <c r="D171" s="29">
        <v>600</v>
      </c>
      <c r="E171" s="30">
        <f>(D171-70)*0.8+70</f>
        <v>494</v>
      </c>
      <c r="F171" s="2"/>
      <c r="G171" s="2"/>
      <c r="H171" s="2"/>
      <c r="I171" s="2"/>
      <c r="J171" s="2"/>
      <c r="K171" s="2"/>
    </row>
    <row r="172" spans="1:11" ht="15">
      <c r="A172" s="1" t="s">
        <v>211</v>
      </c>
      <c r="B172" s="29">
        <v>1700</v>
      </c>
      <c r="C172" s="30">
        <f>(B172-280)*0.8+280</f>
        <v>1416</v>
      </c>
      <c r="D172" s="29">
        <v>2000</v>
      </c>
      <c r="E172" s="30">
        <f>(D172-280)*0.8+280</f>
        <v>1656</v>
      </c>
      <c r="F172" s="2"/>
      <c r="G172" s="2"/>
      <c r="H172" s="2"/>
      <c r="I172" s="2"/>
      <c r="J172" s="2"/>
      <c r="K172" s="2"/>
    </row>
    <row r="173" spans="1:11" ht="15">
      <c r="A173" s="1" t="s">
        <v>212</v>
      </c>
      <c r="B173" s="29">
        <v>120</v>
      </c>
      <c r="C173" s="32">
        <f>B173*0.8</f>
        <v>96</v>
      </c>
      <c r="D173" s="29">
        <v>130</v>
      </c>
      <c r="E173" s="30">
        <f>D173*0.8</f>
        <v>104</v>
      </c>
      <c r="F173" s="2"/>
      <c r="G173" s="2"/>
      <c r="H173" s="2"/>
      <c r="I173" s="2"/>
      <c r="J173" s="2"/>
      <c r="K173" s="2"/>
    </row>
    <row r="174" spans="1:11" ht="15">
      <c r="A174" s="28" t="s">
        <v>5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5">
      <c r="A175" s="19" t="s">
        <v>119</v>
      </c>
      <c r="B175" s="17" t="s">
        <v>213</v>
      </c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5">
      <c r="A176" s="1" t="s">
        <v>125</v>
      </c>
      <c r="B176" s="17" t="s">
        <v>214</v>
      </c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5">
      <c r="A177" s="1"/>
      <c r="B177" s="17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">
      <c r="A178" s="22" t="s">
        <v>215</v>
      </c>
      <c r="B178" s="90" t="s">
        <v>216</v>
      </c>
      <c r="C178" s="107"/>
      <c r="D178" s="90" t="s">
        <v>217</v>
      </c>
      <c r="E178" s="107"/>
      <c r="F178" s="90" t="s">
        <v>152</v>
      </c>
      <c r="G178" s="107"/>
      <c r="H178" s="88" t="s">
        <v>153</v>
      </c>
      <c r="I178" s="88"/>
      <c r="J178" s="88" t="s">
        <v>218</v>
      </c>
      <c r="K178" s="88"/>
    </row>
    <row r="179" spans="1:11" ht="15">
      <c r="A179" s="12"/>
      <c r="B179" s="25" t="s">
        <v>100</v>
      </c>
      <c r="C179" s="26" t="s">
        <v>101</v>
      </c>
      <c r="D179" s="25" t="s">
        <v>100</v>
      </c>
      <c r="E179" s="26" t="s">
        <v>101</v>
      </c>
      <c r="F179" s="25" t="s">
        <v>100</v>
      </c>
      <c r="G179" s="26" t="s">
        <v>101</v>
      </c>
      <c r="H179" s="25" t="s">
        <v>100</v>
      </c>
      <c r="I179" s="26" t="s">
        <v>101</v>
      </c>
      <c r="J179" s="25" t="s">
        <v>100</v>
      </c>
      <c r="K179" s="38" t="s">
        <v>101</v>
      </c>
    </row>
    <row r="180" spans="1:11" ht="15">
      <c r="A180" s="28" t="s">
        <v>219</v>
      </c>
      <c r="B180" s="29"/>
      <c r="C180" s="32"/>
      <c r="D180" s="29"/>
      <c r="E180" s="32"/>
      <c r="F180" s="29"/>
      <c r="G180" s="32"/>
      <c r="H180" s="29"/>
      <c r="I180" s="32"/>
      <c r="J180" s="29"/>
      <c r="K180" s="30"/>
    </row>
    <row r="181" spans="1:11" ht="15">
      <c r="A181" s="1" t="s">
        <v>134</v>
      </c>
      <c r="B181" s="29">
        <v>795</v>
      </c>
      <c r="C181" s="32">
        <f>(B181-75)*0.8+75</f>
        <v>651</v>
      </c>
      <c r="D181" s="29">
        <v>915</v>
      </c>
      <c r="E181" s="32">
        <f aca="true" t="shared" si="6" ref="E181:G182">(D181-75)*0.8+75</f>
        <v>747</v>
      </c>
      <c r="F181" s="29">
        <v>1085</v>
      </c>
      <c r="G181" s="32">
        <f t="shared" si="6"/>
        <v>883</v>
      </c>
      <c r="H181" s="29">
        <v>915</v>
      </c>
      <c r="I181" s="32">
        <f>(H181-75)*0.8+75</f>
        <v>747</v>
      </c>
      <c r="J181" s="29">
        <v>795</v>
      </c>
      <c r="K181" s="30">
        <f>(J181-75)*0.8+75</f>
        <v>651</v>
      </c>
    </row>
    <row r="182" spans="1:11" ht="15">
      <c r="A182" s="16" t="s">
        <v>220</v>
      </c>
      <c r="B182" s="45">
        <v>720</v>
      </c>
      <c r="C182" s="32">
        <f>(B182-75)*0.8+75</f>
        <v>591</v>
      </c>
      <c r="D182" s="45">
        <v>820</v>
      </c>
      <c r="E182" s="32">
        <f t="shared" si="6"/>
        <v>671</v>
      </c>
      <c r="F182" s="45">
        <v>970</v>
      </c>
      <c r="G182" s="32">
        <f t="shared" si="6"/>
        <v>791</v>
      </c>
      <c r="H182" s="45">
        <v>820</v>
      </c>
      <c r="I182" s="32">
        <f>(H182-50)*0.8+50</f>
        <v>666</v>
      </c>
      <c r="J182" s="45">
        <v>720</v>
      </c>
      <c r="K182" s="30">
        <f>(J182-75)*0.8+75</f>
        <v>591</v>
      </c>
    </row>
    <row r="183" spans="1:11" ht="15">
      <c r="A183" s="1" t="s">
        <v>105</v>
      </c>
      <c r="B183" s="29">
        <v>300</v>
      </c>
      <c r="C183" s="32">
        <f>B183*0.8</f>
        <v>240</v>
      </c>
      <c r="D183" s="29">
        <v>300</v>
      </c>
      <c r="E183" s="32">
        <f>D183*0.8</f>
        <v>240</v>
      </c>
      <c r="F183" s="29">
        <v>300</v>
      </c>
      <c r="G183" s="32">
        <f>F183*0.8</f>
        <v>240</v>
      </c>
      <c r="H183" s="29">
        <v>300</v>
      </c>
      <c r="I183" s="32">
        <f>H183*0.8</f>
        <v>240</v>
      </c>
      <c r="J183" s="29">
        <v>300</v>
      </c>
      <c r="K183" s="30">
        <f>J183*0.8</f>
        <v>240</v>
      </c>
    </row>
    <row r="184" spans="1:11" ht="15">
      <c r="A184" s="28" t="s">
        <v>221</v>
      </c>
      <c r="B184" s="88" t="s">
        <v>222</v>
      </c>
      <c r="C184" s="88"/>
      <c r="D184" s="29"/>
      <c r="E184" s="32"/>
      <c r="F184" s="29"/>
      <c r="G184" s="32"/>
      <c r="H184" s="29"/>
      <c r="I184" s="30"/>
      <c r="J184" s="29"/>
      <c r="K184" s="30"/>
    </row>
    <row r="185" spans="1:11" ht="15">
      <c r="A185" s="1" t="s">
        <v>223</v>
      </c>
      <c r="B185" s="29">
        <v>690</v>
      </c>
      <c r="C185" s="32">
        <f>(B185-115)*0.8+115</f>
        <v>575</v>
      </c>
      <c r="D185" s="29">
        <v>690</v>
      </c>
      <c r="E185" s="32">
        <f>(D185-115)*0.8+115</f>
        <v>575</v>
      </c>
      <c r="F185" s="29">
        <v>705</v>
      </c>
      <c r="G185" s="32">
        <f>(F185-115)*0.8+115</f>
        <v>587</v>
      </c>
      <c r="H185" s="29">
        <v>690</v>
      </c>
      <c r="I185" s="32">
        <f>(H185-115)*0.8+115</f>
        <v>575</v>
      </c>
      <c r="J185" s="29" t="s">
        <v>104</v>
      </c>
      <c r="K185" s="30" t="s">
        <v>104</v>
      </c>
    </row>
    <row r="186" spans="1:11" ht="15">
      <c r="A186" s="16" t="s">
        <v>220</v>
      </c>
      <c r="B186" s="45">
        <v>625</v>
      </c>
      <c r="C186" s="32">
        <f>(B186-115)*0.8+115</f>
        <v>523</v>
      </c>
      <c r="D186" s="45">
        <v>625</v>
      </c>
      <c r="E186" s="32">
        <f>(D186-115)*0.8+115</f>
        <v>523</v>
      </c>
      <c r="F186" s="45">
        <v>640</v>
      </c>
      <c r="G186" s="32">
        <f>(F186-115)*0.8+115</f>
        <v>535</v>
      </c>
      <c r="H186" s="45">
        <v>625</v>
      </c>
      <c r="I186" s="32">
        <f>(H186-115)*0.8+115</f>
        <v>523</v>
      </c>
      <c r="J186" s="45"/>
      <c r="K186" s="46"/>
    </row>
    <row r="187" spans="1:11" ht="15">
      <c r="A187" s="1" t="s">
        <v>105</v>
      </c>
      <c r="B187" s="29">
        <v>300</v>
      </c>
      <c r="C187" s="32">
        <f>B187*0.8</f>
        <v>240</v>
      </c>
      <c r="D187" s="29">
        <v>300</v>
      </c>
      <c r="E187" s="32">
        <f>D187*0.8</f>
        <v>240</v>
      </c>
      <c r="F187" s="29">
        <v>300</v>
      </c>
      <c r="G187" s="30">
        <f>F187*0.8</f>
        <v>240</v>
      </c>
      <c r="H187" s="29">
        <v>300</v>
      </c>
      <c r="I187" s="30">
        <f>H187*0.8</f>
        <v>240</v>
      </c>
      <c r="J187" s="29"/>
      <c r="K187" s="30"/>
    </row>
    <row r="188" spans="1:11" ht="15">
      <c r="A188" s="47" t="s">
        <v>224</v>
      </c>
      <c r="B188" s="95" t="s">
        <v>225</v>
      </c>
      <c r="C188" s="101"/>
      <c r="D188" s="29"/>
      <c r="E188" s="32"/>
      <c r="F188" s="29"/>
      <c r="G188" s="32"/>
      <c r="H188" s="29"/>
      <c r="I188" s="30"/>
      <c r="J188" s="29"/>
      <c r="K188" s="30"/>
    </row>
    <row r="189" spans="1:11" ht="15">
      <c r="A189" s="48" t="s">
        <v>226</v>
      </c>
      <c r="B189" s="29">
        <v>750</v>
      </c>
      <c r="C189" s="32">
        <f>(B189-110)*0.8+110</f>
        <v>622</v>
      </c>
      <c r="D189" s="29">
        <v>750</v>
      </c>
      <c r="E189" s="32">
        <f>(D189-110)*0.8+110</f>
        <v>622</v>
      </c>
      <c r="F189" s="29">
        <v>795</v>
      </c>
      <c r="G189" s="32">
        <f>(F189-110)*0.8+110</f>
        <v>658</v>
      </c>
      <c r="H189" s="29">
        <v>750</v>
      </c>
      <c r="I189" s="32">
        <f>(H189-110)*0.8+110</f>
        <v>622</v>
      </c>
      <c r="J189" s="29" t="s">
        <v>104</v>
      </c>
      <c r="K189" s="30" t="s">
        <v>104</v>
      </c>
    </row>
    <row r="190" spans="1:11" ht="15">
      <c r="A190" s="16" t="s">
        <v>220</v>
      </c>
      <c r="B190" s="45">
        <v>680</v>
      </c>
      <c r="C190" s="49">
        <f>(B190-110)*0.8+110</f>
        <v>566</v>
      </c>
      <c r="D190" s="45">
        <v>680</v>
      </c>
      <c r="E190" s="49">
        <f>(D190-110)*0.8+110</f>
        <v>566</v>
      </c>
      <c r="F190" s="45">
        <v>725</v>
      </c>
      <c r="G190" s="49">
        <f>(F190-110)*0.8+110</f>
        <v>602</v>
      </c>
      <c r="H190" s="45">
        <v>680</v>
      </c>
      <c r="I190" s="49">
        <f>(H190-110)*0.8+110</f>
        <v>566</v>
      </c>
      <c r="J190" s="45"/>
      <c r="K190" s="46"/>
    </row>
    <row r="191" spans="1:11" ht="15">
      <c r="A191" s="1" t="s">
        <v>105</v>
      </c>
      <c r="B191" s="39" t="s">
        <v>71</v>
      </c>
      <c r="C191" s="40" t="s">
        <v>71</v>
      </c>
      <c r="D191" s="39" t="s">
        <v>71</v>
      </c>
      <c r="E191" s="40" t="s">
        <v>71</v>
      </c>
      <c r="F191" s="39" t="s">
        <v>71</v>
      </c>
      <c r="G191" s="41" t="s">
        <v>71</v>
      </c>
      <c r="H191" s="39" t="s">
        <v>71</v>
      </c>
      <c r="I191" s="41" t="s">
        <v>71</v>
      </c>
      <c r="J191" s="39"/>
      <c r="K191" s="41"/>
    </row>
    <row r="192" spans="1:11" ht="15">
      <c r="A192" s="48" t="s">
        <v>227</v>
      </c>
      <c r="B192" s="45"/>
      <c r="C192" s="32"/>
      <c r="D192" s="95" t="s">
        <v>228</v>
      </c>
      <c r="E192" s="101"/>
      <c r="F192" s="45"/>
      <c r="G192" s="32"/>
      <c r="H192" s="45"/>
      <c r="I192" s="32"/>
      <c r="J192" s="45"/>
      <c r="K192" s="46"/>
    </row>
    <row r="193" spans="1:11" ht="15">
      <c r="A193" s="1" t="s">
        <v>229</v>
      </c>
      <c r="B193" s="29" t="s">
        <v>104</v>
      </c>
      <c r="C193" s="30" t="s">
        <v>104</v>
      </c>
      <c r="D193" s="29">
        <v>690</v>
      </c>
      <c r="E193" s="32">
        <f>(D193-100)*0.8+100</f>
        <v>572</v>
      </c>
      <c r="F193" s="29">
        <v>705</v>
      </c>
      <c r="G193" s="32">
        <f>(F193-100)*0.8+100</f>
        <v>584</v>
      </c>
      <c r="H193" s="29">
        <v>690</v>
      </c>
      <c r="I193" s="32">
        <f>(H193-100)*0.8+100</f>
        <v>572</v>
      </c>
      <c r="J193" s="29" t="s">
        <v>104</v>
      </c>
      <c r="K193" s="30" t="s">
        <v>104</v>
      </c>
    </row>
    <row r="194" spans="1:11" ht="15">
      <c r="A194" s="16" t="s">
        <v>220</v>
      </c>
      <c r="B194" s="29"/>
      <c r="C194" s="32"/>
      <c r="D194" s="45">
        <v>625</v>
      </c>
      <c r="E194" s="49">
        <f>(D194-100)*0.8+100</f>
        <v>520</v>
      </c>
      <c r="F194" s="45">
        <v>640</v>
      </c>
      <c r="G194" s="49">
        <f>(F194-100)*0.8+100</f>
        <v>532</v>
      </c>
      <c r="H194" s="45">
        <v>625</v>
      </c>
      <c r="I194" s="49">
        <f>(H194-100)*0.8+100</f>
        <v>520</v>
      </c>
      <c r="J194" s="29"/>
      <c r="K194" s="30"/>
    </row>
    <row r="195" spans="1:11" ht="15">
      <c r="A195" s="1" t="s">
        <v>105</v>
      </c>
      <c r="B195" s="39"/>
      <c r="C195" s="40"/>
      <c r="D195" s="39">
        <v>300</v>
      </c>
      <c r="E195" s="32">
        <f>(D195)*0.8</f>
        <v>240</v>
      </c>
      <c r="F195" s="39">
        <v>300</v>
      </c>
      <c r="G195" s="32">
        <f>(F195)*0.8</f>
        <v>240</v>
      </c>
      <c r="H195" s="39">
        <v>300</v>
      </c>
      <c r="I195" s="32">
        <f>(H195)*0.8</f>
        <v>240</v>
      </c>
      <c r="J195" s="39"/>
      <c r="K195" s="41"/>
    </row>
    <row r="196" spans="1:11" ht="15">
      <c r="A196" s="28" t="s">
        <v>5</v>
      </c>
      <c r="B196" s="44"/>
      <c r="C196" s="2"/>
      <c r="D196" s="44"/>
      <c r="E196" s="44"/>
      <c r="F196" s="44"/>
      <c r="G196" s="44"/>
      <c r="H196" s="44"/>
      <c r="I196" s="44"/>
      <c r="J196" s="44"/>
      <c r="K196" s="2"/>
    </row>
    <row r="197" spans="1:11" ht="15">
      <c r="A197" s="19" t="s">
        <v>119</v>
      </c>
      <c r="B197" s="17" t="s">
        <v>230</v>
      </c>
      <c r="C197" s="2"/>
      <c r="D197" s="2"/>
      <c r="E197" s="2"/>
      <c r="F197" s="2"/>
      <c r="G197" s="2"/>
      <c r="H197" s="44"/>
      <c r="I197" s="44"/>
      <c r="J197" s="44"/>
      <c r="K197" s="2"/>
    </row>
    <row r="198" spans="1:11" ht="15">
      <c r="A198" s="1" t="s">
        <v>121</v>
      </c>
      <c r="B198" s="17" t="s">
        <v>231</v>
      </c>
      <c r="C198" s="2"/>
      <c r="D198" s="2"/>
      <c r="E198" s="2"/>
      <c r="F198" s="2"/>
      <c r="G198" s="2"/>
      <c r="H198" s="44"/>
      <c r="I198" s="44"/>
      <c r="J198" s="44"/>
      <c r="K198" s="2"/>
    </row>
    <row r="199" spans="1:11" ht="15">
      <c r="A199" s="12"/>
      <c r="B199" s="17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5">
      <c r="A200" s="22" t="s">
        <v>232</v>
      </c>
      <c r="B200" s="95" t="s">
        <v>233</v>
      </c>
      <c r="C200" s="101"/>
      <c r="D200" s="95" t="s">
        <v>234</v>
      </c>
      <c r="E200" s="101"/>
      <c r="F200" s="95" t="s">
        <v>98</v>
      </c>
      <c r="G200" s="101"/>
      <c r="H200" s="95" t="s">
        <v>235</v>
      </c>
      <c r="I200" s="101"/>
      <c r="J200" s="50"/>
      <c r="K200" s="1"/>
    </row>
    <row r="201" spans="1:11" ht="15">
      <c r="A201" s="28" t="s">
        <v>236</v>
      </c>
      <c r="B201" s="25" t="s">
        <v>100</v>
      </c>
      <c r="C201" s="26" t="s">
        <v>101</v>
      </c>
      <c r="D201" s="25" t="s">
        <v>100</v>
      </c>
      <c r="E201" s="26" t="s">
        <v>101</v>
      </c>
      <c r="F201" s="25" t="s">
        <v>100</v>
      </c>
      <c r="G201" s="26" t="s">
        <v>101</v>
      </c>
      <c r="H201" s="25" t="s">
        <v>100</v>
      </c>
      <c r="I201" s="27" t="s">
        <v>101</v>
      </c>
      <c r="J201" s="51"/>
      <c r="K201" s="52"/>
    </row>
    <row r="202" spans="1:11" ht="15">
      <c r="A202" s="1" t="s">
        <v>154</v>
      </c>
      <c r="B202" s="29">
        <v>535</v>
      </c>
      <c r="C202" s="30">
        <f>(B202-60)*0.8+60</f>
        <v>440</v>
      </c>
      <c r="D202" s="29">
        <v>595</v>
      </c>
      <c r="E202" s="30">
        <f>(D202-60)*0.8+60</f>
        <v>488</v>
      </c>
      <c r="F202" s="29">
        <v>745</v>
      </c>
      <c r="G202" s="30">
        <f>(F202-60)*0.8+60</f>
        <v>608</v>
      </c>
      <c r="H202" s="29">
        <v>535</v>
      </c>
      <c r="I202" s="30">
        <f>(H202-60)*0.8+60</f>
        <v>440</v>
      </c>
      <c r="J202" s="53"/>
      <c r="K202" s="2"/>
    </row>
    <row r="203" spans="1:11" ht="15">
      <c r="A203" s="1" t="s">
        <v>237</v>
      </c>
      <c r="B203" s="29">
        <v>488</v>
      </c>
      <c r="C203" s="30">
        <f>(B203-60)*0.8+60</f>
        <v>402.40000000000003</v>
      </c>
      <c r="D203" s="29">
        <v>542</v>
      </c>
      <c r="E203" s="30">
        <f>(D203-60)*0.8+60</f>
        <v>445.6</v>
      </c>
      <c r="F203" s="29">
        <v>677</v>
      </c>
      <c r="G203" s="30">
        <f>(F203-60)*0.8+60</f>
        <v>553.6</v>
      </c>
      <c r="H203" s="29">
        <v>488</v>
      </c>
      <c r="I203" s="30">
        <f>(H203-60)*0.8+60</f>
        <v>402.40000000000003</v>
      </c>
      <c r="J203" s="53"/>
      <c r="K203" s="2"/>
    </row>
    <row r="204" spans="1:11" ht="15">
      <c r="A204" s="16" t="s">
        <v>238</v>
      </c>
      <c r="B204" s="29">
        <v>464</v>
      </c>
      <c r="C204" s="30">
        <f>(B204-60)*0.8+60</f>
        <v>383.20000000000005</v>
      </c>
      <c r="D204" s="29">
        <v>515</v>
      </c>
      <c r="E204" s="30">
        <f>(D204-60)*0.8+60</f>
        <v>424</v>
      </c>
      <c r="F204" s="29">
        <v>642</v>
      </c>
      <c r="G204" s="30">
        <f>(F204-60)*0.8+60</f>
        <v>525.6</v>
      </c>
      <c r="H204" s="29">
        <v>464</v>
      </c>
      <c r="I204" s="30">
        <f>(H204-60)*0.8+60</f>
        <v>383.20000000000005</v>
      </c>
      <c r="J204" s="54"/>
      <c r="K204" s="44"/>
    </row>
    <row r="205" spans="1:11" ht="15">
      <c r="A205" s="28" t="s">
        <v>239</v>
      </c>
      <c r="B205" s="95" t="s">
        <v>240</v>
      </c>
      <c r="C205" s="101"/>
      <c r="D205" s="29"/>
      <c r="E205" s="30"/>
      <c r="F205" s="29"/>
      <c r="G205" s="30"/>
      <c r="H205" s="95" t="s">
        <v>218</v>
      </c>
      <c r="I205" s="98"/>
      <c r="J205" s="53"/>
      <c r="K205" s="2"/>
    </row>
    <row r="206" spans="1:11" ht="15">
      <c r="A206" s="1" t="s">
        <v>154</v>
      </c>
      <c r="B206" s="29">
        <v>520</v>
      </c>
      <c r="C206" s="30">
        <f>(B206-60)*0.8+60</f>
        <v>428</v>
      </c>
      <c r="D206" s="29">
        <v>560</v>
      </c>
      <c r="E206" s="30">
        <f>(D206-60)*0.8+60</f>
        <v>460</v>
      </c>
      <c r="F206" s="29">
        <v>670</v>
      </c>
      <c r="G206" s="30">
        <f>(F206-60)*0.8+60</f>
        <v>548</v>
      </c>
      <c r="H206" s="29">
        <v>520</v>
      </c>
      <c r="I206" s="30">
        <f>(H206-60)*0.8+60</f>
        <v>428</v>
      </c>
      <c r="J206" s="53"/>
      <c r="K206" s="2"/>
    </row>
    <row r="207" spans="1:11" ht="15">
      <c r="A207" s="1" t="s">
        <v>237</v>
      </c>
      <c r="B207" s="29">
        <v>474</v>
      </c>
      <c r="C207" s="30">
        <f>(B207-60)*0.8+60</f>
        <v>391.20000000000005</v>
      </c>
      <c r="D207" s="29">
        <v>510</v>
      </c>
      <c r="E207" s="30">
        <f>(D207-60)*0.8+60</f>
        <v>420</v>
      </c>
      <c r="F207" s="29">
        <v>609</v>
      </c>
      <c r="G207" s="30">
        <f>(F207-60)*0.8+60</f>
        <v>499.20000000000005</v>
      </c>
      <c r="H207" s="29">
        <v>474</v>
      </c>
      <c r="I207" s="30">
        <f>(H207-60)*0.8+60</f>
        <v>391.20000000000005</v>
      </c>
      <c r="J207" s="53"/>
      <c r="K207" s="2"/>
    </row>
    <row r="208" spans="1:11" ht="15">
      <c r="A208" s="16" t="s">
        <v>238</v>
      </c>
      <c r="B208" s="29">
        <v>451</v>
      </c>
      <c r="C208" s="30">
        <f>(B208-60)*0.8+60</f>
        <v>372.8</v>
      </c>
      <c r="D208" s="29">
        <v>485</v>
      </c>
      <c r="E208" s="30">
        <f>(D208-60)*0.8+60</f>
        <v>400</v>
      </c>
      <c r="F208" s="29">
        <v>579</v>
      </c>
      <c r="G208" s="30">
        <f>(F208-60)*0.8+60</f>
        <v>475.20000000000005</v>
      </c>
      <c r="H208" s="29">
        <v>451</v>
      </c>
      <c r="I208" s="30">
        <f>(H208-60)*0.8+60</f>
        <v>372.8</v>
      </c>
      <c r="J208" s="53"/>
      <c r="K208" s="2"/>
    </row>
    <row r="209" spans="1:11" ht="15">
      <c r="A209" s="16" t="s">
        <v>241</v>
      </c>
      <c r="B209" s="29">
        <v>290</v>
      </c>
      <c r="C209" s="30">
        <f>(B209-60)*0.8+60</f>
        <v>244</v>
      </c>
      <c r="D209" s="29">
        <v>310</v>
      </c>
      <c r="E209" s="30">
        <f>(D209-60)*0.8+60</f>
        <v>260</v>
      </c>
      <c r="F209" s="29">
        <v>365</v>
      </c>
      <c r="G209" s="30">
        <f>(F209-60)*0.8+60</f>
        <v>304</v>
      </c>
      <c r="H209" s="29">
        <v>290</v>
      </c>
      <c r="I209" s="30">
        <f>(H209-60)*0.8+60</f>
        <v>244</v>
      </c>
      <c r="J209" s="53"/>
      <c r="K209" s="2"/>
    </row>
    <row r="210" spans="1:11" ht="15">
      <c r="A210" s="28" t="s">
        <v>242</v>
      </c>
      <c r="B210" s="29"/>
      <c r="C210" s="30"/>
      <c r="D210" s="29"/>
      <c r="E210" s="30"/>
      <c r="F210" s="29"/>
      <c r="G210" s="30"/>
      <c r="H210" s="29"/>
      <c r="I210" s="30"/>
      <c r="J210" s="53"/>
      <c r="K210" s="2"/>
    </row>
    <row r="211" spans="1:11" ht="15">
      <c r="A211" s="1" t="s">
        <v>229</v>
      </c>
      <c r="B211" s="29" t="s">
        <v>104</v>
      </c>
      <c r="C211" s="30" t="s">
        <v>104</v>
      </c>
      <c r="D211" s="29">
        <v>875</v>
      </c>
      <c r="E211" s="30">
        <f aca="true" t="shared" si="7" ref="E211:G213">(D211-85)*0.8+85</f>
        <v>717</v>
      </c>
      <c r="F211" s="29">
        <v>1035</v>
      </c>
      <c r="G211" s="30">
        <f t="shared" si="7"/>
        <v>845</v>
      </c>
      <c r="H211" s="29" t="s">
        <v>104</v>
      </c>
      <c r="I211" s="30" t="s">
        <v>104</v>
      </c>
      <c r="J211" s="53"/>
      <c r="K211" s="2"/>
    </row>
    <row r="212" spans="1:11" ht="15">
      <c r="A212" s="1" t="s">
        <v>237</v>
      </c>
      <c r="B212" s="55"/>
      <c r="C212" s="56"/>
      <c r="D212" s="29">
        <v>796</v>
      </c>
      <c r="E212" s="30">
        <f t="shared" si="7"/>
        <v>653.8000000000001</v>
      </c>
      <c r="F212" s="29">
        <v>940</v>
      </c>
      <c r="G212" s="30">
        <f t="shared" si="7"/>
        <v>769</v>
      </c>
      <c r="H212" s="55"/>
      <c r="I212" s="56"/>
      <c r="J212" s="54"/>
      <c r="K212" s="44"/>
    </row>
    <row r="213" spans="1:11" ht="15">
      <c r="A213" s="16" t="s">
        <v>238</v>
      </c>
      <c r="B213" s="55"/>
      <c r="C213" s="56"/>
      <c r="D213" s="29">
        <v>757</v>
      </c>
      <c r="E213" s="30">
        <f t="shared" si="7"/>
        <v>622.6</v>
      </c>
      <c r="F213" s="29">
        <v>893</v>
      </c>
      <c r="G213" s="30">
        <f t="shared" si="7"/>
        <v>731.4000000000001</v>
      </c>
      <c r="H213" s="55"/>
      <c r="I213" s="56"/>
      <c r="J213" s="54"/>
      <c r="K213" s="44"/>
    </row>
    <row r="214" spans="1:11" ht="15">
      <c r="A214" s="28" t="s">
        <v>243</v>
      </c>
      <c r="B214" s="29"/>
      <c r="C214" s="30"/>
      <c r="D214" s="29"/>
      <c r="E214" s="30"/>
      <c r="F214" s="29"/>
      <c r="G214" s="30"/>
      <c r="H214" s="95" t="s">
        <v>244</v>
      </c>
      <c r="I214" s="117"/>
      <c r="J214" s="53"/>
      <c r="K214" s="2"/>
    </row>
    <row r="215" spans="1:11" ht="15">
      <c r="A215" s="1" t="s">
        <v>140</v>
      </c>
      <c r="B215" s="57" t="s">
        <v>245</v>
      </c>
      <c r="C215" s="30"/>
      <c r="D215" s="29">
        <v>885</v>
      </c>
      <c r="E215" s="30">
        <f>(D215-95)*0.8+95</f>
        <v>727</v>
      </c>
      <c r="F215" s="29">
        <v>1045</v>
      </c>
      <c r="G215" s="30">
        <f>(F215-95)*0.8+95</f>
        <v>855</v>
      </c>
      <c r="H215" s="29">
        <v>765</v>
      </c>
      <c r="I215" s="30">
        <f>(H215-95)*0.8+95</f>
        <v>631</v>
      </c>
      <c r="J215" s="58"/>
      <c r="K215" s="2"/>
    </row>
    <row r="216" spans="1:11" ht="15">
      <c r="A216" s="1" t="s">
        <v>237</v>
      </c>
      <c r="B216" s="57"/>
      <c r="C216" s="30"/>
      <c r="D216" s="29">
        <v>806</v>
      </c>
      <c r="E216" s="30">
        <f>(D216-95)*0.8+95</f>
        <v>663.8000000000001</v>
      </c>
      <c r="F216" s="29">
        <v>950</v>
      </c>
      <c r="G216" s="30">
        <f>(F216-95)*0.8+95</f>
        <v>779</v>
      </c>
      <c r="H216" s="29">
        <v>698</v>
      </c>
      <c r="I216" s="30">
        <f>(H216-95)*0.8+95</f>
        <v>577.4000000000001</v>
      </c>
      <c r="J216" s="58"/>
      <c r="K216" s="2"/>
    </row>
    <row r="217" spans="1:11" ht="15">
      <c r="A217" s="16" t="s">
        <v>238</v>
      </c>
      <c r="B217" s="55" t="s">
        <v>71</v>
      </c>
      <c r="C217" s="56" t="s">
        <v>71</v>
      </c>
      <c r="D217" s="29">
        <v>767</v>
      </c>
      <c r="E217" s="30">
        <f>(D217-95)*0.8+95</f>
        <v>632.6</v>
      </c>
      <c r="F217" s="29">
        <v>903</v>
      </c>
      <c r="G217" s="30">
        <f>(F217-95)*0.8+95</f>
        <v>741.4000000000001</v>
      </c>
      <c r="H217" s="39">
        <v>665</v>
      </c>
      <c r="I217" s="30">
        <f>(H217-95)*0.8+95</f>
        <v>551</v>
      </c>
      <c r="J217" s="54"/>
      <c r="K217" s="44"/>
    </row>
    <row r="218" spans="1:11" ht="15">
      <c r="A218" s="28" t="s">
        <v>246</v>
      </c>
      <c r="B218" s="29"/>
      <c r="C218" s="32"/>
      <c r="D218" s="29"/>
      <c r="E218" s="30"/>
      <c r="F218" s="31"/>
      <c r="G218" s="30"/>
      <c r="H218" s="29"/>
      <c r="I218" s="30"/>
      <c r="J218" s="53"/>
      <c r="K218" s="2"/>
    </row>
    <row r="219" spans="1:11" ht="15">
      <c r="A219" s="1" t="s">
        <v>247</v>
      </c>
      <c r="B219" s="29" t="s">
        <v>104</v>
      </c>
      <c r="C219" s="30" t="s">
        <v>104</v>
      </c>
      <c r="D219" s="29">
        <v>655</v>
      </c>
      <c r="E219" s="30">
        <f>(D219-85)*0.8+85</f>
        <v>541</v>
      </c>
      <c r="F219" s="29">
        <v>795</v>
      </c>
      <c r="G219" s="30">
        <f>(F219-85)*0.8+85</f>
        <v>653</v>
      </c>
      <c r="H219" s="29" t="s">
        <v>104</v>
      </c>
      <c r="I219" s="30" t="s">
        <v>104</v>
      </c>
      <c r="J219" s="53"/>
      <c r="K219" s="2"/>
    </row>
    <row r="220" spans="1:11" ht="15">
      <c r="A220" s="1" t="s">
        <v>237</v>
      </c>
      <c r="B220" s="55"/>
      <c r="C220" s="56"/>
      <c r="D220" s="29">
        <v>598</v>
      </c>
      <c r="E220" s="30">
        <f>(D220-85)*0.8+85</f>
        <v>495.40000000000003</v>
      </c>
      <c r="F220" s="29">
        <v>724</v>
      </c>
      <c r="G220" s="30">
        <f>(F220-85)*0.8+85</f>
        <v>596.2</v>
      </c>
      <c r="H220" s="55"/>
      <c r="I220" s="56"/>
      <c r="J220" s="54"/>
      <c r="K220" s="44"/>
    </row>
    <row r="221" spans="1:11" ht="15">
      <c r="A221" s="16" t="s">
        <v>238</v>
      </c>
      <c r="B221" s="55"/>
      <c r="C221" s="56"/>
      <c r="D221" s="29">
        <v>570</v>
      </c>
      <c r="E221" s="30">
        <f>(D221-85)*0.8+85</f>
        <v>473</v>
      </c>
      <c r="F221" s="29">
        <v>689</v>
      </c>
      <c r="G221" s="30">
        <f>(F221-85)*0.8+85</f>
        <v>568.2</v>
      </c>
      <c r="H221" s="55"/>
      <c r="I221" s="56"/>
      <c r="J221" s="54"/>
      <c r="K221" s="44"/>
    </row>
    <row r="222" spans="1:11" ht="15">
      <c r="A222" s="28" t="s">
        <v>248</v>
      </c>
      <c r="B222" s="39"/>
      <c r="C222" s="41"/>
      <c r="D222" s="39"/>
      <c r="E222" s="41"/>
      <c r="F222" s="39"/>
      <c r="G222" s="41"/>
      <c r="H222" s="39"/>
      <c r="I222" s="41"/>
      <c r="J222" s="54"/>
      <c r="K222" s="44"/>
    </row>
    <row r="223" spans="1:11" ht="15">
      <c r="A223" s="1" t="s">
        <v>249</v>
      </c>
      <c r="B223" s="29">
        <v>695</v>
      </c>
      <c r="C223" s="30">
        <f>(B223-60)*0.8+60</f>
        <v>568</v>
      </c>
      <c r="D223" s="29">
        <v>750</v>
      </c>
      <c r="E223" s="30">
        <f>(D223-60)*0.8+60</f>
        <v>612</v>
      </c>
      <c r="F223" s="29">
        <v>855</v>
      </c>
      <c r="G223" s="30">
        <f>(F223-60)*0.8+60</f>
        <v>696</v>
      </c>
      <c r="H223" s="29">
        <v>695</v>
      </c>
      <c r="I223" s="30">
        <f>(H223-60)*0.8+60</f>
        <v>568</v>
      </c>
      <c r="J223" s="54"/>
      <c r="K223" s="2"/>
    </row>
    <row r="224" spans="1:11" ht="15">
      <c r="A224" s="28" t="s">
        <v>250</v>
      </c>
      <c r="B224" s="59"/>
      <c r="C224" s="30"/>
      <c r="D224" s="59"/>
      <c r="E224" s="30"/>
      <c r="F224" s="60"/>
      <c r="G224" s="30"/>
      <c r="H224" s="59"/>
      <c r="I224" s="30"/>
      <c r="J224" s="54"/>
      <c r="K224" s="2"/>
    </row>
    <row r="225" spans="1:11" ht="15">
      <c r="A225" s="1" t="s">
        <v>251</v>
      </c>
      <c r="B225" s="29">
        <v>4375</v>
      </c>
      <c r="C225" s="30">
        <f>(B225-480)*0.8+480</f>
        <v>3596</v>
      </c>
      <c r="D225" s="29">
        <v>4600</v>
      </c>
      <c r="E225" s="30">
        <f>(D225-480)*0.8+480</f>
        <v>3776</v>
      </c>
      <c r="F225" s="29">
        <v>5270</v>
      </c>
      <c r="G225" s="30">
        <f>(F225-480)*0.8+480</f>
        <v>4312</v>
      </c>
      <c r="H225" s="29">
        <v>4375</v>
      </c>
      <c r="I225" s="30">
        <f>(H225-480)*0.8+480</f>
        <v>3596</v>
      </c>
      <c r="J225" s="54"/>
      <c r="K225" s="2"/>
    </row>
    <row r="226" spans="1:11" ht="15">
      <c r="A226" s="48" t="s">
        <v>252</v>
      </c>
      <c r="B226" s="39"/>
      <c r="C226" s="30"/>
      <c r="D226" s="39"/>
      <c r="E226" s="30"/>
      <c r="F226" s="39"/>
      <c r="G226" s="30"/>
      <c r="H226" s="39"/>
      <c r="I226" s="30"/>
      <c r="J226" s="54"/>
      <c r="K226" s="2"/>
    </row>
    <row r="227" spans="1:11" ht="15">
      <c r="A227" s="1" t="s">
        <v>253</v>
      </c>
      <c r="B227" s="91" t="s">
        <v>254</v>
      </c>
      <c r="C227" s="118"/>
      <c r="D227" s="91" t="s">
        <v>254</v>
      </c>
      <c r="E227" s="118"/>
      <c r="F227" s="91" t="s">
        <v>254</v>
      </c>
      <c r="G227" s="118"/>
      <c r="H227" s="91" t="s">
        <v>254</v>
      </c>
      <c r="I227" s="118"/>
      <c r="J227" s="54"/>
      <c r="K227" s="2"/>
    </row>
    <row r="228" spans="1:11" ht="15">
      <c r="A228" s="1" t="s">
        <v>255</v>
      </c>
      <c r="B228" s="91" t="s">
        <v>256</v>
      </c>
      <c r="C228" s="118"/>
      <c r="D228" s="91" t="s">
        <v>256</v>
      </c>
      <c r="E228" s="118"/>
      <c r="F228" s="91" t="s">
        <v>256</v>
      </c>
      <c r="G228" s="118"/>
      <c r="H228" s="91" t="s">
        <v>256</v>
      </c>
      <c r="I228" s="118"/>
      <c r="J228" s="54"/>
      <c r="K228" s="2"/>
    </row>
    <row r="229" spans="1:11" ht="15">
      <c r="A229" s="1" t="s">
        <v>257</v>
      </c>
      <c r="B229" s="91" t="s">
        <v>258</v>
      </c>
      <c r="C229" s="118"/>
      <c r="D229" s="91" t="s">
        <v>258</v>
      </c>
      <c r="E229" s="118"/>
      <c r="F229" s="91" t="s">
        <v>258</v>
      </c>
      <c r="G229" s="118"/>
      <c r="H229" s="91" t="s">
        <v>258</v>
      </c>
      <c r="I229" s="118"/>
      <c r="J229" s="54"/>
      <c r="K229" s="2"/>
    </row>
    <row r="230" spans="1:11" ht="15">
      <c r="A230" s="28" t="s">
        <v>5</v>
      </c>
      <c r="B230" s="44"/>
      <c r="C230" s="2"/>
      <c r="D230" s="44"/>
      <c r="E230" s="44"/>
      <c r="F230" s="44"/>
      <c r="G230" s="44"/>
      <c r="H230" s="44"/>
      <c r="I230" s="44"/>
      <c r="J230" s="44"/>
      <c r="K230" s="44"/>
    </row>
    <row r="231" spans="1:11" ht="15">
      <c r="A231" s="19" t="s">
        <v>119</v>
      </c>
      <c r="B231" s="17" t="s">
        <v>259</v>
      </c>
      <c r="C231" s="2"/>
      <c r="D231" s="2"/>
      <c r="E231" s="2"/>
      <c r="F231" s="2"/>
      <c r="G231" s="2"/>
      <c r="H231" s="44"/>
      <c r="I231" s="44"/>
      <c r="J231" s="44"/>
      <c r="K231" s="44"/>
    </row>
    <row r="232" spans="1:11" ht="15">
      <c r="A232" s="1" t="s">
        <v>260</v>
      </c>
      <c r="B232" s="17" t="s">
        <v>261</v>
      </c>
      <c r="C232" s="2"/>
      <c r="D232" s="44"/>
      <c r="E232" s="44"/>
      <c r="F232" s="44"/>
      <c r="G232" s="44"/>
      <c r="H232" s="44"/>
      <c r="I232" s="44"/>
      <c r="J232" s="44"/>
      <c r="K232" s="44"/>
    </row>
    <row r="233" spans="1:11" ht="15">
      <c r="A233" s="28" t="s">
        <v>175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5">
      <c r="A234" s="19" t="s">
        <v>105</v>
      </c>
      <c r="B234" s="17" t="s">
        <v>262</v>
      </c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5">
      <c r="A235" s="16" t="s">
        <v>263</v>
      </c>
      <c r="B235" s="103" t="s">
        <v>264</v>
      </c>
      <c r="C235" s="103"/>
      <c r="D235" s="103"/>
      <c r="E235" s="103"/>
      <c r="F235" s="103"/>
      <c r="G235" s="103"/>
      <c r="H235" s="103"/>
      <c r="I235" s="103"/>
      <c r="J235" s="103"/>
      <c r="K235" s="103"/>
    </row>
    <row r="236" spans="1:11" ht="15">
      <c r="A236" s="16" t="s">
        <v>265</v>
      </c>
      <c r="B236" s="15" t="s">
        <v>266</v>
      </c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5">
      <c r="A237" s="1" t="s">
        <v>267</v>
      </c>
      <c r="B237" s="17" t="s">
        <v>268</v>
      </c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5">
      <c r="A238" s="1"/>
      <c r="B238" s="17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5">
      <c r="A239" s="22" t="s">
        <v>269</v>
      </c>
      <c r="B239" s="95" t="s">
        <v>270</v>
      </c>
      <c r="C239" s="98"/>
      <c r="D239" s="95" t="s">
        <v>271</v>
      </c>
      <c r="E239" s="98"/>
      <c r="F239" s="95" t="s">
        <v>272</v>
      </c>
      <c r="G239" s="99"/>
      <c r="H239" s="91"/>
      <c r="I239" s="92"/>
      <c r="J239" s="93"/>
      <c r="K239" s="92"/>
    </row>
    <row r="240" spans="1:11" ht="15">
      <c r="A240" s="28"/>
      <c r="B240" s="25" t="s">
        <v>100</v>
      </c>
      <c r="C240" s="26" t="s">
        <v>101</v>
      </c>
      <c r="D240" s="25" t="s">
        <v>100</v>
      </c>
      <c r="E240" s="26" t="s">
        <v>101</v>
      </c>
      <c r="F240" s="25" t="s">
        <v>100</v>
      </c>
      <c r="G240" s="27" t="s">
        <v>101</v>
      </c>
      <c r="H240" s="51"/>
      <c r="I240" s="52"/>
      <c r="J240" s="52"/>
      <c r="K240" s="52"/>
    </row>
    <row r="241" spans="1:11" ht="15">
      <c r="A241" s="28" t="s">
        <v>273</v>
      </c>
      <c r="B241" s="39"/>
      <c r="C241" s="30"/>
      <c r="D241" s="39"/>
      <c r="E241" s="30"/>
      <c r="F241" s="29"/>
      <c r="G241" s="32"/>
      <c r="H241" s="53"/>
      <c r="I241" s="2"/>
      <c r="J241" s="2"/>
      <c r="K241" s="2"/>
    </row>
    <row r="242" spans="1:11" ht="15">
      <c r="A242" s="1" t="s">
        <v>274</v>
      </c>
      <c r="B242" s="29">
        <v>1250</v>
      </c>
      <c r="C242" s="30">
        <f>(B242-100)*0.8+100</f>
        <v>1020</v>
      </c>
      <c r="D242" s="39">
        <v>1695</v>
      </c>
      <c r="E242" s="30">
        <f>(D242-100)*0.8+100</f>
        <v>1376</v>
      </c>
      <c r="F242" s="29">
        <v>1250</v>
      </c>
      <c r="G242" s="30">
        <f>(F242-100)*0.8+100</f>
        <v>1020</v>
      </c>
      <c r="H242" s="53"/>
      <c r="I242" s="2"/>
      <c r="J242" s="2"/>
      <c r="K242" s="2"/>
    </row>
    <row r="243" spans="1:11" ht="15">
      <c r="A243" s="1" t="s">
        <v>275</v>
      </c>
      <c r="B243" s="29">
        <v>1250</v>
      </c>
      <c r="C243" s="30">
        <f>(B243-100)*0.8+100</f>
        <v>1020</v>
      </c>
      <c r="D243" s="39">
        <v>1695</v>
      </c>
      <c r="E243" s="30">
        <f>(D243-100)*0.8+100</f>
        <v>1376</v>
      </c>
      <c r="F243" s="29">
        <v>1250</v>
      </c>
      <c r="G243" s="30">
        <f>(F243-100)*0.8+100</f>
        <v>1020</v>
      </c>
      <c r="H243" s="53"/>
      <c r="I243" s="2"/>
      <c r="J243" s="2"/>
      <c r="K243" s="2"/>
    </row>
    <row r="244" spans="1:11" ht="15">
      <c r="A244" s="28" t="s">
        <v>276</v>
      </c>
      <c r="B244" s="95" t="s">
        <v>277</v>
      </c>
      <c r="C244" s="98"/>
      <c r="D244" s="29"/>
      <c r="E244" s="30"/>
      <c r="F244" s="29"/>
      <c r="G244" s="32"/>
      <c r="H244" s="53"/>
      <c r="I244" s="2"/>
      <c r="J244" s="2"/>
      <c r="K244" s="2"/>
    </row>
    <row r="245" spans="1:11" ht="15">
      <c r="A245" s="1" t="s">
        <v>154</v>
      </c>
      <c r="B245" s="29">
        <v>830</v>
      </c>
      <c r="C245" s="30">
        <f>(B245-100)*0.8+100</f>
        <v>684</v>
      </c>
      <c r="D245" s="29">
        <v>995</v>
      </c>
      <c r="E245" s="32">
        <f>(D245-100)*0.8+100</f>
        <v>816</v>
      </c>
      <c r="F245" s="29" t="s">
        <v>104</v>
      </c>
      <c r="G245" s="32" t="s">
        <v>104</v>
      </c>
      <c r="H245" s="53"/>
      <c r="I245" s="2"/>
      <c r="J245" s="17"/>
      <c r="K245" s="2"/>
    </row>
    <row r="246" spans="1:11" ht="15">
      <c r="A246" s="28" t="s">
        <v>278</v>
      </c>
      <c r="B246" s="29"/>
      <c r="C246" s="30"/>
      <c r="D246" s="29"/>
      <c r="E246" s="30"/>
      <c r="F246" s="95" t="s">
        <v>279</v>
      </c>
      <c r="G246" s="98"/>
      <c r="H246" s="53"/>
      <c r="I246" s="2"/>
      <c r="J246" s="2"/>
      <c r="K246" s="2"/>
    </row>
    <row r="247" spans="1:11" ht="15">
      <c r="A247" s="1" t="s">
        <v>154</v>
      </c>
      <c r="B247" s="29">
        <v>830</v>
      </c>
      <c r="C247" s="30">
        <f>(B247-100)*0.8+100</f>
        <v>684</v>
      </c>
      <c r="D247" s="29">
        <v>1095</v>
      </c>
      <c r="E247" s="32">
        <f>(D247-100)*0.8+100</f>
        <v>896</v>
      </c>
      <c r="F247" s="29">
        <v>830</v>
      </c>
      <c r="G247" s="32">
        <f>(F247-100)*0.8+100</f>
        <v>684</v>
      </c>
      <c r="H247" s="53"/>
      <c r="I247" s="2"/>
      <c r="J247" s="17"/>
      <c r="K247" s="2"/>
    </row>
    <row r="248" spans="1:11" ht="15">
      <c r="A248" s="61" t="s">
        <v>280</v>
      </c>
      <c r="B248" s="29"/>
      <c r="C248" s="30"/>
      <c r="D248" s="29"/>
      <c r="E248" s="30"/>
      <c r="F248" s="29"/>
      <c r="G248" s="32"/>
      <c r="H248" s="53"/>
      <c r="I248" s="2"/>
      <c r="J248" s="2"/>
      <c r="K248" s="2"/>
    </row>
    <row r="249" spans="1:11" ht="15">
      <c r="A249" s="1" t="s">
        <v>105</v>
      </c>
      <c r="B249" s="29" t="s">
        <v>71</v>
      </c>
      <c r="C249" s="30" t="s">
        <v>71</v>
      </c>
      <c r="D249" s="39">
        <v>358</v>
      </c>
      <c r="E249" s="32">
        <f>(D249)*0.8</f>
        <v>286.40000000000003</v>
      </c>
      <c r="F249" s="39" t="s">
        <v>71</v>
      </c>
      <c r="G249" s="40" t="s">
        <v>71</v>
      </c>
      <c r="H249" s="53"/>
      <c r="I249" s="2"/>
      <c r="J249" s="44"/>
      <c r="K249" s="44"/>
    </row>
    <row r="250" spans="1:11" ht="15">
      <c r="A250" s="28" t="s">
        <v>5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5">
      <c r="A251" s="1" t="s">
        <v>123</v>
      </c>
      <c r="B251" s="17" t="s">
        <v>281</v>
      </c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5">
      <c r="A252" s="1"/>
      <c r="B252" s="17" t="s">
        <v>282</v>
      </c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5">
      <c r="A253" s="1"/>
      <c r="B253" s="17" t="s">
        <v>283</v>
      </c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5">
      <c r="A254" s="19" t="s">
        <v>284</v>
      </c>
      <c r="B254" s="17" t="s">
        <v>285</v>
      </c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5">
      <c r="A255" s="19" t="s">
        <v>286</v>
      </c>
      <c r="B255" s="17" t="s">
        <v>287</v>
      </c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5">
      <c r="A256" s="28" t="s">
        <v>175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5">
      <c r="A257" s="1" t="s">
        <v>288</v>
      </c>
      <c r="B257" s="18" t="s">
        <v>289</v>
      </c>
      <c r="C257" s="18"/>
      <c r="D257" s="18"/>
      <c r="E257" s="18"/>
      <c r="F257" s="18"/>
      <c r="G257" s="18"/>
      <c r="H257" s="18"/>
      <c r="I257" s="18"/>
      <c r="J257" s="18"/>
      <c r="K257" s="2"/>
    </row>
    <row r="258" spans="1:11" ht="15">
      <c r="A258" s="1" t="s">
        <v>290</v>
      </c>
      <c r="B258" s="18" t="s">
        <v>291</v>
      </c>
      <c r="C258" s="18"/>
      <c r="D258" s="18"/>
      <c r="E258" s="18"/>
      <c r="F258" s="18"/>
      <c r="G258" s="18"/>
      <c r="H258" s="18"/>
      <c r="I258" s="18"/>
      <c r="J258" s="18"/>
      <c r="K258" s="17"/>
    </row>
    <row r="259" spans="1:11" ht="15">
      <c r="A259" s="1" t="s">
        <v>292</v>
      </c>
      <c r="B259" s="17" t="s">
        <v>293</v>
      </c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1:11" ht="15">
      <c r="A260" s="1" t="s">
        <v>294</v>
      </c>
      <c r="B260" s="17" t="s">
        <v>295</v>
      </c>
      <c r="C260" s="17"/>
      <c r="D260" s="17"/>
      <c r="E260" s="17"/>
      <c r="F260" s="17"/>
      <c r="G260" s="17"/>
      <c r="H260" s="17"/>
      <c r="I260" s="17"/>
      <c r="J260" s="17"/>
      <c r="K260" s="17"/>
    </row>
    <row r="261" spans="1:11" ht="15">
      <c r="A261" s="1" t="s">
        <v>296</v>
      </c>
      <c r="B261" s="17" t="s">
        <v>297</v>
      </c>
      <c r="C261" s="17"/>
      <c r="D261" s="17"/>
      <c r="E261" s="17"/>
      <c r="F261" s="17"/>
      <c r="G261" s="17"/>
      <c r="H261" s="17"/>
      <c r="I261" s="17"/>
      <c r="J261" s="17"/>
      <c r="K261" s="17"/>
    </row>
    <row r="262" spans="1:11" ht="15">
      <c r="A262" s="1" t="s">
        <v>298</v>
      </c>
      <c r="B262" s="17" t="s">
        <v>299</v>
      </c>
      <c r="C262" s="17"/>
      <c r="D262" s="17"/>
      <c r="E262" s="17"/>
      <c r="F262" s="17"/>
      <c r="G262" s="17"/>
      <c r="H262" s="17"/>
      <c r="I262" s="17"/>
      <c r="J262" s="17"/>
      <c r="K262" s="17"/>
    </row>
    <row r="263" spans="1:11" ht="15">
      <c r="A263" s="1"/>
      <c r="B263" s="17"/>
      <c r="C263" s="17"/>
      <c r="D263" s="17"/>
      <c r="E263" s="17"/>
      <c r="F263" s="17"/>
      <c r="G263" s="17"/>
      <c r="H263" s="17"/>
      <c r="I263" s="17"/>
      <c r="J263" s="17"/>
      <c r="K263" s="17"/>
    </row>
    <row r="264" spans="1:11" ht="15">
      <c r="A264" s="1"/>
      <c r="B264" s="17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5">
      <c r="A265" s="22" t="s">
        <v>300</v>
      </c>
      <c r="B265" s="95" t="s">
        <v>301</v>
      </c>
      <c r="C265" s="98"/>
      <c r="D265" s="95" t="s">
        <v>98</v>
      </c>
      <c r="E265" s="98"/>
      <c r="F265" s="95" t="s">
        <v>302</v>
      </c>
      <c r="G265" s="98"/>
      <c r="H265" s="2"/>
      <c r="I265" s="2"/>
      <c r="J265" s="2"/>
      <c r="K265" s="2"/>
    </row>
    <row r="266" spans="1:11" ht="15">
      <c r="A266" s="12"/>
      <c r="B266" s="25" t="s">
        <v>100</v>
      </c>
      <c r="C266" s="26" t="s">
        <v>101</v>
      </c>
      <c r="D266" s="62" t="s">
        <v>100</v>
      </c>
      <c r="E266" s="26" t="s">
        <v>101</v>
      </c>
      <c r="F266" s="62" t="s">
        <v>100</v>
      </c>
      <c r="G266" s="26" t="s">
        <v>101</v>
      </c>
      <c r="H266" s="2"/>
      <c r="I266" s="2"/>
      <c r="J266" s="2"/>
      <c r="K266" s="2"/>
    </row>
    <row r="267" spans="1:11" ht="15">
      <c r="A267" s="1" t="s">
        <v>303</v>
      </c>
      <c r="B267" s="29">
        <v>357</v>
      </c>
      <c r="C267" s="30">
        <f>(B267-30)*0.8+30</f>
        <v>291.6</v>
      </c>
      <c r="D267" s="29">
        <v>454</v>
      </c>
      <c r="E267" s="30">
        <f>(D267-30)*0.8+30</f>
        <v>369.20000000000005</v>
      </c>
      <c r="F267" s="29">
        <v>357</v>
      </c>
      <c r="G267" s="30">
        <f>(F267-30)*0.8+30</f>
        <v>291.6</v>
      </c>
      <c r="H267" s="2"/>
      <c r="I267" s="2"/>
      <c r="J267" s="2"/>
      <c r="K267" s="2"/>
    </row>
    <row r="268" spans="1:11" ht="15">
      <c r="A268" s="1" t="s">
        <v>105</v>
      </c>
      <c r="B268" s="29">
        <v>87</v>
      </c>
      <c r="C268" s="30">
        <f>B268*0.8</f>
        <v>69.60000000000001</v>
      </c>
      <c r="D268" s="31">
        <v>98</v>
      </c>
      <c r="E268" s="30">
        <f>D268*0.8</f>
        <v>78.4</v>
      </c>
      <c r="F268" s="29">
        <v>87</v>
      </c>
      <c r="G268" s="30">
        <f>F268*0.8</f>
        <v>69.60000000000001</v>
      </c>
      <c r="H268" s="2"/>
      <c r="I268" s="2"/>
      <c r="J268" s="2"/>
      <c r="K268" s="2"/>
    </row>
    <row r="269" spans="1:11" ht="15">
      <c r="A269" s="28" t="s">
        <v>5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5">
      <c r="A270" s="19" t="s">
        <v>119</v>
      </c>
      <c r="B270" s="17" t="s">
        <v>304</v>
      </c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5">
      <c r="A271" s="1" t="s">
        <v>125</v>
      </c>
      <c r="B271" s="17" t="s">
        <v>305</v>
      </c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5">
      <c r="A272" s="1" t="s">
        <v>123</v>
      </c>
      <c r="B272" s="17" t="s">
        <v>306</v>
      </c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5">
      <c r="A273" s="1"/>
      <c r="B273" s="17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5">
      <c r="A274" s="22" t="s">
        <v>307</v>
      </c>
      <c r="B274" s="95" t="s">
        <v>308</v>
      </c>
      <c r="C274" s="98"/>
      <c r="D274" s="95" t="s">
        <v>309</v>
      </c>
      <c r="E274" s="98"/>
      <c r="F274" s="95" t="s">
        <v>310</v>
      </c>
      <c r="G274" s="98"/>
      <c r="H274" s="116" t="s">
        <v>311</v>
      </c>
      <c r="I274" s="117"/>
      <c r="J274" s="63"/>
      <c r="K274" s="63"/>
    </row>
    <row r="275" spans="1:11" ht="15">
      <c r="A275" s="1"/>
      <c r="B275" s="25" t="s">
        <v>100</v>
      </c>
      <c r="C275" s="26" t="s">
        <v>101</v>
      </c>
      <c r="D275" s="25" t="s">
        <v>100</v>
      </c>
      <c r="E275" s="26" t="s">
        <v>101</v>
      </c>
      <c r="F275" s="25" t="s">
        <v>100</v>
      </c>
      <c r="G275" s="26" t="s">
        <v>101</v>
      </c>
      <c r="H275" s="25" t="s">
        <v>100</v>
      </c>
      <c r="I275" s="38" t="s">
        <v>101</v>
      </c>
      <c r="J275" s="63"/>
      <c r="K275" s="63"/>
    </row>
    <row r="276" spans="1:11" ht="15">
      <c r="A276" s="28" t="s">
        <v>312</v>
      </c>
      <c r="B276" s="29"/>
      <c r="C276" s="30"/>
      <c r="D276" s="29"/>
      <c r="E276" s="30"/>
      <c r="F276" s="29"/>
      <c r="G276" s="30"/>
      <c r="H276" s="29"/>
      <c r="I276" s="30"/>
      <c r="J276" s="63"/>
      <c r="K276" s="63"/>
    </row>
    <row r="277" spans="1:11" ht="15">
      <c r="A277" s="1" t="s">
        <v>154</v>
      </c>
      <c r="B277" s="29">
        <v>919</v>
      </c>
      <c r="C277" s="30">
        <f>(B277-100)*0.8+100</f>
        <v>755.2</v>
      </c>
      <c r="D277" s="29">
        <v>993</v>
      </c>
      <c r="E277" s="30">
        <f>(D277-100)*0.8+100</f>
        <v>814.4000000000001</v>
      </c>
      <c r="F277" s="29">
        <v>1123</v>
      </c>
      <c r="G277" s="30">
        <f>(F277-100)*0.8+100</f>
        <v>918.4000000000001</v>
      </c>
      <c r="H277" s="29" t="s">
        <v>104</v>
      </c>
      <c r="I277" s="30" t="s">
        <v>104</v>
      </c>
      <c r="J277" s="63"/>
      <c r="K277" s="63"/>
    </row>
    <row r="278" spans="1:11" ht="15">
      <c r="A278" s="1" t="s">
        <v>105</v>
      </c>
      <c r="B278" s="29">
        <v>290</v>
      </c>
      <c r="C278" s="30">
        <f>B278*0.8</f>
        <v>232</v>
      </c>
      <c r="D278" s="29">
        <v>290</v>
      </c>
      <c r="E278" s="30">
        <f>D278*0.8</f>
        <v>232</v>
      </c>
      <c r="F278" s="29">
        <v>290</v>
      </c>
      <c r="G278" s="30">
        <f>F278*0.8</f>
        <v>232</v>
      </c>
      <c r="H278" s="29"/>
      <c r="I278" s="30"/>
      <c r="J278" s="63"/>
      <c r="K278" s="63"/>
    </row>
    <row r="279" spans="1:11" ht="15">
      <c r="A279" s="1" t="s">
        <v>313</v>
      </c>
      <c r="B279" s="29">
        <v>2557</v>
      </c>
      <c r="C279" s="30">
        <f>(B279-100)*0.8+100</f>
        <v>2065.6000000000004</v>
      </c>
      <c r="D279" s="29">
        <v>2778</v>
      </c>
      <c r="E279" s="30">
        <f>(D279-100)*0.8+100</f>
        <v>2242.4</v>
      </c>
      <c r="F279" s="29">
        <v>3169</v>
      </c>
      <c r="G279" s="30">
        <f>(F279-100)*0.8+100</f>
        <v>2555.2000000000003</v>
      </c>
      <c r="H279" s="29" t="s">
        <v>104</v>
      </c>
      <c r="I279" s="30" t="s">
        <v>104</v>
      </c>
      <c r="J279" s="63"/>
      <c r="K279" s="63"/>
    </row>
    <row r="280" spans="1:11" ht="15">
      <c r="A280" s="1" t="s">
        <v>314</v>
      </c>
      <c r="B280" s="29">
        <v>1329</v>
      </c>
      <c r="C280" s="30">
        <f>(B280-100)*0.8+100</f>
        <v>1083.2</v>
      </c>
      <c r="D280" s="29">
        <v>1439</v>
      </c>
      <c r="E280" s="30">
        <f>(D280-100)*0.8+100</f>
        <v>1171.2</v>
      </c>
      <c r="F280" s="29">
        <v>1635</v>
      </c>
      <c r="G280" s="30">
        <f>(F280-100)*0.8+100</f>
        <v>1328</v>
      </c>
      <c r="H280" s="29" t="s">
        <v>104</v>
      </c>
      <c r="I280" s="30" t="s">
        <v>104</v>
      </c>
      <c r="J280" s="63"/>
      <c r="K280" s="63"/>
    </row>
    <row r="281" spans="1:11" ht="15">
      <c r="A281" s="28" t="s">
        <v>315</v>
      </c>
      <c r="B281" s="95" t="s">
        <v>160</v>
      </c>
      <c r="C281" s="98"/>
      <c r="D281" s="29"/>
      <c r="E281" s="30"/>
      <c r="F281" s="29"/>
      <c r="G281" s="30"/>
      <c r="H281" s="29"/>
      <c r="I281" s="30"/>
      <c r="J281" s="63"/>
      <c r="K281" s="63"/>
    </row>
    <row r="282" spans="1:11" ht="15">
      <c r="A282" s="1" t="s">
        <v>154</v>
      </c>
      <c r="B282" s="29">
        <v>866.5</v>
      </c>
      <c r="C282" s="30">
        <f>(B282-100)*0.8+100</f>
        <v>713.2</v>
      </c>
      <c r="D282" s="29">
        <v>940</v>
      </c>
      <c r="E282" s="30">
        <f>(D282-100)*0.8+100</f>
        <v>772</v>
      </c>
      <c r="F282" s="29">
        <v>1068</v>
      </c>
      <c r="G282" s="30">
        <f>(F282-100)*0.8+100</f>
        <v>874.4000000000001</v>
      </c>
      <c r="H282" s="29" t="s">
        <v>104</v>
      </c>
      <c r="I282" s="30" t="s">
        <v>104</v>
      </c>
      <c r="J282" s="63"/>
      <c r="K282" s="63"/>
    </row>
    <row r="283" spans="1:11" ht="15">
      <c r="A283" s="1" t="s">
        <v>105</v>
      </c>
      <c r="B283" s="29">
        <v>290</v>
      </c>
      <c r="C283" s="30">
        <f>B283*0.8</f>
        <v>232</v>
      </c>
      <c r="D283" s="29">
        <v>290</v>
      </c>
      <c r="E283" s="30">
        <f>D283*0.8</f>
        <v>232</v>
      </c>
      <c r="F283" s="29">
        <v>290</v>
      </c>
      <c r="G283" s="30">
        <f>F283*0.8</f>
        <v>232</v>
      </c>
      <c r="H283" s="29"/>
      <c r="I283" s="30"/>
      <c r="J283" s="63"/>
      <c r="K283" s="63"/>
    </row>
    <row r="284" spans="1:11" ht="15">
      <c r="A284" s="28" t="s">
        <v>5</v>
      </c>
      <c r="B284" s="44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5">
      <c r="A285" s="19" t="s">
        <v>119</v>
      </c>
      <c r="B285" s="17" t="s">
        <v>316</v>
      </c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5">
      <c r="A286" s="19" t="s">
        <v>317</v>
      </c>
      <c r="B286" s="17" t="s">
        <v>318</v>
      </c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5">
      <c r="A287" s="19" t="s">
        <v>319</v>
      </c>
      <c r="B287" s="17" t="s">
        <v>320</v>
      </c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5">
      <c r="A288" s="19" t="s">
        <v>321</v>
      </c>
      <c r="B288" s="17" t="s">
        <v>322</v>
      </c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5">
      <c r="A289" s="19" t="s">
        <v>323</v>
      </c>
      <c r="B289" s="17" t="s">
        <v>324</v>
      </c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5">
      <c r="A290" s="28" t="s">
        <v>175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5">
      <c r="A291" s="1" t="s">
        <v>325</v>
      </c>
      <c r="B291" s="17" t="s">
        <v>326</v>
      </c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5">
      <c r="A292" s="1"/>
      <c r="B292" s="17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5">
      <c r="A293" s="22" t="s">
        <v>327</v>
      </c>
      <c r="B293" s="95" t="s">
        <v>160</v>
      </c>
      <c r="C293" s="98"/>
      <c r="D293" s="95" t="s">
        <v>328</v>
      </c>
      <c r="E293" s="99"/>
      <c r="F293" s="91"/>
      <c r="G293" s="92"/>
      <c r="H293" s="2"/>
      <c r="I293" s="2"/>
      <c r="J293" s="2"/>
      <c r="K293" s="2"/>
    </row>
    <row r="294" spans="1:11" ht="15">
      <c r="A294" s="1"/>
      <c r="B294" s="25" t="s">
        <v>100</v>
      </c>
      <c r="C294" s="26" t="s">
        <v>101</v>
      </c>
      <c r="D294" s="25" t="s">
        <v>100</v>
      </c>
      <c r="E294" s="27" t="s">
        <v>101</v>
      </c>
      <c r="F294" s="51"/>
      <c r="G294" s="52"/>
      <c r="H294" s="2"/>
      <c r="I294" s="2"/>
      <c r="J294" s="2"/>
      <c r="K294" s="2"/>
    </row>
    <row r="295" spans="1:11" ht="15">
      <c r="A295" s="28" t="s">
        <v>329</v>
      </c>
      <c r="B295" s="29"/>
      <c r="C295" s="30"/>
      <c r="D295" s="29"/>
      <c r="E295" s="32"/>
      <c r="F295" s="53"/>
      <c r="G295" s="2"/>
      <c r="H295" s="2"/>
      <c r="I295" s="2"/>
      <c r="J295" s="2"/>
      <c r="K295" s="2"/>
    </row>
    <row r="296" spans="1:11" ht="15">
      <c r="A296" s="1" t="s">
        <v>229</v>
      </c>
      <c r="B296" s="29" t="s">
        <v>104</v>
      </c>
      <c r="C296" s="30" t="s">
        <v>104</v>
      </c>
      <c r="D296" s="29">
        <v>760</v>
      </c>
      <c r="E296" s="32">
        <f>(D296-110)*0.85+110</f>
        <v>662.5</v>
      </c>
      <c r="F296" s="53"/>
      <c r="G296" s="2"/>
      <c r="H296" s="2"/>
      <c r="I296" s="2"/>
      <c r="J296" s="2"/>
      <c r="K296" s="2"/>
    </row>
    <row r="297" spans="1:11" ht="15">
      <c r="A297" s="28" t="s">
        <v>5</v>
      </c>
      <c r="B297" s="17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5">
      <c r="A298" s="19" t="s">
        <v>119</v>
      </c>
      <c r="B298" s="17" t="s">
        <v>199</v>
      </c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5">
      <c r="A299" s="1" t="s">
        <v>330</v>
      </c>
      <c r="B299" s="17" t="s">
        <v>331</v>
      </c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5">
      <c r="A300" s="1" t="s">
        <v>123</v>
      </c>
      <c r="B300" s="17" t="s">
        <v>332</v>
      </c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5">
      <c r="A301" s="1" t="s">
        <v>333</v>
      </c>
      <c r="B301" s="17" t="s">
        <v>334</v>
      </c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5">
      <c r="A302" s="1"/>
      <c r="B302" s="17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5">
      <c r="A303" s="1"/>
      <c r="B303" s="17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5">
      <c r="A304" s="1"/>
      <c r="B304" s="17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8.75">
      <c r="A305" s="105" t="s">
        <v>335</v>
      </c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1:11" ht="1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</row>
    <row r="307" spans="1:11" ht="15">
      <c r="A307" s="20" t="s">
        <v>336</v>
      </c>
      <c r="B307" s="95" t="s">
        <v>337</v>
      </c>
      <c r="C307" s="101"/>
      <c r="D307" s="95" t="s">
        <v>98</v>
      </c>
      <c r="E307" s="101"/>
      <c r="F307" s="95" t="s">
        <v>218</v>
      </c>
      <c r="G307" s="101"/>
      <c r="H307" s="95" t="s">
        <v>338</v>
      </c>
      <c r="I307" s="101"/>
      <c r="J307" s="64"/>
      <c r="K307" s="64"/>
    </row>
    <row r="308" spans="1:11" ht="15">
      <c r="A308" s="28"/>
      <c r="B308" s="25" t="s">
        <v>100</v>
      </c>
      <c r="C308" s="26" t="s">
        <v>101</v>
      </c>
      <c r="D308" s="25" t="s">
        <v>100</v>
      </c>
      <c r="E308" s="26" t="s">
        <v>101</v>
      </c>
      <c r="F308" s="25" t="s">
        <v>100</v>
      </c>
      <c r="G308" s="26" t="s">
        <v>101</v>
      </c>
      <c r="H308" s="25" t="s">
        <v>100</v>
      </c>
      <c r="I308" s="26" t="s">
        <v>101</v>
      </c>
      <c r="J308" s="64"/>
      <c r="K308" s="64"/>
    </row>
    <row r="309" spans="1:11" ht="15">
      <c r="A309" s="1" t="s">
        <v>339</v>
      </c>
      <c r="B309" s="29">
        <v>745</v>
      </c>
      <c r="C309" s="30">
        <f>(B309-85)*0.8+85</f>
        <v>613</v>
      </c>
      <c r="D309" s="29">
        <v>965</v>
      </c>
      <c r="E309" s="30">
        <f>(D309-85)*0.8+85</f>
        <v>789</v>
      </c>
      <c r="F309" s="29">
        <v>745</v>
      </c>
      <c r="G309" s="30">
        <f>(F309-85)*0.8+85</f>
        <v>613</v>
      </c>
      <c r="H309" s="29" t="s">
        <v>104</v>
      </c>
      <c r="I309" s="30" t="s">
        <v>104</v>
      </c>
      <c r="J309" s="64"/>
      <c r="K309" s="64"/>
    </row>
    <row r="310" spans="1:11" ht="15">
      <c r="A310" s="1" t="s">
        <v>340</v>
      </c>
      <c r="B310" s="29">
        <v>635</v>
      </c>
      <c r="C310" s="30">
        <f>(B310-85)*0.8+85</f>
        <v>525</v>
      </c>
      <c r="D310" s="29">
        <v>855</v>
      </c>
      <c r="E310" s="30">
        <f>(D310-85)*0.8+85</f>
        <v>701</v>
      </c>
      <c r="F310" s="29">
        <v>635</v>
      </c>
      <c r="G310" s="30">
        <f>(F310-85)*0.8+85</f>
        <v>525</v>
      </c>
      <c r="H310" s="29"/>
      <c r="I310" s="30"/>
      <c r="J310" s="64"/>
      <c r="K310" s="64"/>
    </row>
    <row r="311" spans="1:11" ht="15">
      <c r="A311" s="1" t="s">
        <v>105</v>
      </c>
      <c r="B311" s="29">
        <v>240</v>
      </c>
      <c r="C311" s="30">
        <f>B311*0.8</f>
        <v>192</v>
      </c>
      <c r="D311" s="29">
        <v>240</v>
      </c>
      <c r="E311" s="30">
        <f>D311*0.8</f>
        <v>192</v>
      </c>
      <c r="F311" s="29">
        <v>240</v>
      </c>
      <c r="G311" s="30">
        <f>F311*0.8</f>
        <v>192</v>
      </c>
      <c r="H311" s="29"/>
      <c r="I311" s="30"/>
      <c r="J311" s="64"/>
      <c r="K311" s="64"/>
    </row>
    <row r="312" spans="1:11" ht="15">
      <c r="A312" s="28" t="s">
        <v>5</v>
      </c>
      <c r="B312" s="44"/>
      <c r="C312" s="2"/>
      <c r="D312" s="2"/>
      <c r="E312" s="2"/>
      <c r="F312" s="2"/>
      <c r="G312" s="2"/>
      <c r="H312" s="64"/>
      <c r="I312" s="64"/>
      <c r="J312" s="64"/>
      <c r="K312" s="64"/>
    </row>
    <row r="313" spans="1:11" ht="15">
      <c r="A313" s="19" t="s">
        <v>119</v>
      </c>
      <c r="B313" s="17" t="s">
        <v>341</v>
      </c>
      <c r="C313" s="2"/>
      <c r="D313" s="2"/>
      <c r="E313" s="2"/>
      <c r="F313" s="2"/>
      <c r="G313" s="2"/>
      <c r="H313" s="64"/>
      <c r="I313" s="64"/>
      <c r="J313" s="64"/>
      <c r="K313" s="64"/>
    </row>
    <row r="314" spans="1:11" ht="15">
      <c r="A314" s="19" t="s">
        <v>342</v>
      </c>
      <c r="B314" s="17" t="s">
        <v>343</v>
      </c>
      <c r="C314" s="2"/>
      <c r="D314" s="2"/>
      <c r="E314" s="2"/>
      <c r="F314" s="2"/>
      <c r="G314" s="2"/>
      <c r="H314" s="64"/>
      <c r="I314" s="64"/>
      <c r="J314" s="64"/>
      <c r="K314" s="64"/>
    </row>
    <row r="315" spans="1:11" ht="15">
      <c r="A315" s="19" t="s">
        <v>344</v>
      </c>
      <c r="B315" s="17" t="s">
        <v>345</v>
      </c>
      <c r="C315" s="2"/>
      <c r="D315" s="2"/>
      <c r="E315" s="2"/>
      <c r="F315" s="2"/>
      <c r="G315" s="2"/>
      <c r="H315" s="64"/>
      <c r="I315" s="64"/>
      <c r="J315" s="64"/>
      <c r="K315" s="64"/>
    </row>
    <row r="316" spans="1:11" ht="15">
      <c r="A316" s="28" t="s">
        <v>175</v>
      </c>
      <c r="B316" s="2"/>
      <c r="C316" s="2"/>
      <c r="D316" s="2"/>
      <c r="E316" s="2"/>
      <c r="F316" s="2"/>
      <c r="G316" s="2"/>
      <c r="H316" s="64"/>
      <c r="I316" s="64"/>
      <c r="J316" s="64"/>
      <c r="K316" s="64"/>
    </row>
    <row r="317" spans="1:11" ht="15">
      <c r="A317" s="1" t="s">
        <v>346</v>
      </c>
      <c r="B317" s="17" t="s">
        <v>347</v>
      </c>
      <c r="C317" s="2"/>
      <c r="D317" s="2"/>
      <c r="E317" s="2"/>
      <c r="F317" s="2"/>
      <c r="G317" s="2"/>
      <c r="H317" s="64"/>
      <c r="I317" s="64"/>
      <c r="J317" s="64"/>
      <c r="K317" s="64"/>
    </row>
    <row r="318" spans="1:11" ht="1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</row>
    <row r="319" spans="1:11" ht="15">
      <c r="A319" s="20" t="s">
        <v>190</v>
      </c>
      <c r="B319" s="95" t="s">
        <v>348</v>
      </c>
      <c r="C319" s="101"/>
      <c r="D319" s="95" t="s">
        <v>216</v>
      </c>
      <c r="E319" s="101"/>
      <c r="F319" s="95" t="s">
        <v>193</v>
      </c>
      <c r="G319" s="101"/>
      <c r="H319" s="94" t="s">
        <v>349</v>
      </c>
      <c r="I319" s="95"/>
      <c r="J319" s="43"/>
      <c r="K319" s="1"/>
    </row>
    <row r="320" spans="1:11" ht="15">
      <c r="A320" s="28" t="s">
        <v>350</v>
      </c>
      <c r="B320" s="25" t="s">
        <v>100</v>
      </c>
      <c r="C320" s="26" t="s">
        <v>101</v>
      </c>
      <c r="D320" s="25" t="s">
        <v>100</v>
      </c>
      <c r="E320" s="26" t="s">
        <v>101</v>
      </c>
      <c r="F320" s="25" t="s">
        <v>100</v>
      </c>
      <c r="G320" s="26" t="s">
        <v>101</v>
      </c>
      <c r="H320" s="25" t="s">
        <v>100</v>
      </c>
      <c r="I320" s="27" t="s">
        <v>101</v>
      </c>
      <c r="J320" s="43"/>
      <c r="K320" s="1"/>
    </row>
    <row r="321" spans="1:11" ht="15">
      <c r="A321" s="1" t="s">
        <v>351</v>
      </c>
      <c r="B321" s="29" t="s">
        <v>104</v>
      </c>
      <c r="C321" s="30" t="s">
        <v>104</v>
      </c>
      <c r="D321" s="29">
        <v>1070</v>
      </c>
      <c r="E321" s="30">
        <f>(D321-110)*0.8+110</f>
        <v>878</v>
      </c>
      <c r="F321" s="29">
        <v>1500</v>
      </c>
      <c r="G321" s="30">
        <f>(F321-110)*0.8+110</f>
        <v>1222</v>
      </c>
      <c r="H321" s="29">
        <v>1070</v>
      </c>
      <c r="I321" s="30">
        <f>(H321-110)*0.8+110</f>
        <v>878</v>
      </c>
      <c r="J321" s="43"/>
      <c r="K321" s="1"/>
    </row>
    <row r="322" spans="1:11" ht="15">
      <c r="A322" s="1" t="s">
        <v>352</v>
      </c>
      <c r="B322" s="29"/>
      <c r="C322" s="30"/>
      <c r="D322" s="29">
        <v>878</v>
      </c>
      <c r="E322" s="30">
        <f>(D322-110)*0.8+110</f>
        <v>724.4000000000001</v>
      </c>
      <c r="F322" s="29">
        <v>1222</v>
      </c>
      <c r="G322" s="30">
        <f>(F322-110)*0.8+110</f>
        <v>999.6</v>
      </c>
      <c r="H322" s="29">
        <v>878</v>
      </c>
      <c r="I322" s="30">
        <f>(H322-110)*0.8+110</f>
        <v>724.4000000000001</v>
      </c>
      <c r="J322" s="43"/>
      <c r="K322" s="1"/>
    </row>
    <row r="323" spans="1:11" ht="15">
      <c r="A323" s="1" t="s">
        <v>353</v>
      </c>
      <c r="B323" s="29"/>
      <c r="C323" s="30"/>
      <c r="D323" s="29">
        <v>1235</v>
      </c>
      <c r="E323" s="30">
        <f>(D323-110)*0.8+110</f>
        <v>1010</v>
      </c>
      <c r="F323" s="29">
        <v>1860</v>
      </c>
      <c r="G323" s="30">
        <f>(F323-110)*0.8+110</f>
        <v>1510</v>
      </c>
      <c r="H323" s="29">
        <v>1235</v>
      </c>
      <c r="I323" s="30">
        <f>(H323-110)*0.8+110</f>
        <v>1010</v>
      </c>
      <c r="J323" s="43"/>
      <c r="K323" s="1"/>
    </row>
    <row r="324" spans="1:11" ht="15">
      <c r="A324" s="1" t="s">
        <v>354</v>
      </c>
      <c r="B324" s="29"/>
      <c r="C324" s="30"/>
      <c r="D324" s="29">
        <v>1055</v>
      </c>
      <c r="E324" s="30">
        <f>(D324-110)*0.8+110</f>
        <v>866</v>
      </c>
      <c r="F324" s="29">
        <v>1510</v>
      </c>
      <c r="G324" s="30">
        <f>(F324-110)*0.8+110</f>
        <v>1230</v>
      </c>
      <c r="H324" s="29">
        <v>1055</v>
      </c>
      <c r="I324" s="30">
        <f>(H324-110)*0.8+110</f>
        <v>866</v>
      </c>
      <c r="J324" s="43"/>
      <c r="K324" s="1"/>
    </row>
    <row r="325" spans="1:11" ht="15">
      <c r="A325" s="1" t="s">
        <v>355</v>
      </c>
      <c r="B325" s="29"/>
      <c r="C325" s="30"/>
      <c r="D325" s="29">
        <v>485</v>
      </c>
      <c r="E325" s="30">
        <f>(D325-110)*0.8+110</f>
        <v>410</v>
      </c>
      <c r="F325" s="29">
        <v>485</v>
      </c>
      <c r="G325" s="30">
        <f>(F325-110)*0.8+110</f>
        <v>410</v>
      </c>
      <c r="H325" s="29">
        <v>485</v>
      </c>
      <c r="I325" s="30">
        <f>(H325-110)*0.8+110</f>
        <v>410</v>
      </c>
      <c r="J325" s="43"/>
      <c r="K325" s="1"/>
    </row>
    <row r="326" spans="1:11" ht="15">
      <c r="A326" s="28" t="s">
        <v>356</v>
      </c>
      <c r="B326" s="25"/>
      <c r="C326" s="26"/>
      <c r="D326" s="25"/>
      <c r="E326" s="26"/>
      <c r="F326" s="25"/>
      <c r="G326" s="26"/>
      <c r="H326" s="94" t="s">
        <v>357</v>
      </c>
      <c r="I326" s="95"/>
      <c r="J326" s="43"/>
      <c r="K326" s="1"/>
    </row>
    <row r="327" spans="1:11" ht="15">
      <c r="A327" s="1" t="s">
        <v>358</v>
      </c>
      <c r="B327" s="29" t="s">
        <v>104</v>
      </c>
      <c r="C327" s="30" t="s">
        <v>104</v>
      </c>
      <c r="D327" s="29">
        <v>985</v>
      </c>
      <c r="E327" s="30">
        <f>(D327-110)*0.8+110</f>
        <v>810</v>
      </c>
      <c r="F327" s="29">
        <v>1405</v>
      </c>
      <c r="G327" s="30">
        <f>(F327-110)*0.8+110</f>
        <v>1146</v>
      </c>
      <c r="H327" s="29">
        <v>985</v>
      </c>
      <c r="I327" s="30">
        <f>(H327-110)*0.8+110</f>
        <v>810</v>
      </c>
      <c r="J327" s="43"/>
      <c r="K327" s="1"/>
    </row>
    <row r="328" spans="1:11" ht="15">
      <c r="A328" s="1" t="s">
        <v>351</v>
      </c>
      <c r="B328" s="29"/>
      <c r="C328" s="30"/>
      <c r="D328" s="29">
        <v>1291</v>
      </c>
      <c r="E328" s="30">
        <f>(D328-110)*0.8+110</f>
        <v>1054.8000000000002</v>
      </c>
      <c r="F328" s="29">
        <v>1858</v>
      </c>
      <c r="G328" s="30">
        <f>(F328-110)*0.8+110</f>
        <v>1508.4</v>
      </c>
      <c r="H328" s="29">
        <v>1291</v>
      </c>
      <c r="I328" s="30">
        <f>(H328-110)*0.8+110</f>
        <v>1054.8000000000002</v>
      </c>
      <c r="J328" s="43"/>
      <c r="K328" s="1"/>
    </row>
    <row r="329" spans="1:11" ht="15">
      <c r="A329" s="28" t="s">
        <v>359</v>
      </c>
      <c r="B329" s="29"/>
      <c r="C329" s="30"/>
      <c r="D329" s="29"/>
      <c r="E329" s="30"/>
      <c r="F329" s="29"/>
      <c r="G329" s="30"/>
      <c r="H329" s="29"/>
      <c r="I329" s="30"/>
      <c r="J329" s="43"/>
      <c r="K329" s="1"/>
    </row>
    <row r="330" spans="1:11" ht="15">
      <c r="A330" s="1" t="s">
        <v>360</v>
      </c>
      <c r="B330" s="29"/>
      <c r="C330" s="30"/>
      <c r="D330" s="29">
        <v>485</v>
      </c>
      <c r="E330" s="30">
        <f>(D330-110)*0.8+110</f>
        <v>410</v>
      </c>
      <c r="F330" s="29">
        <v>485</v>
      </c>
      <c r="G330" s="30">
        <f>(F330-110)*0.8+110</f>
        <v>410</v>
      </c>
      <c r="H330" s="29">
        <v>485</v>
      </c>
      <c r="I330" s="30">
        <f>(H330-110)*0.8+110</f>
        <v>410</v>
      </c>
      <c r="J330" s="43"/>
      <c r="K330" s="1"/>
    </row>
    <row r="331" spans="1:11" ht="15">
      <c r="A331" s="1" t="s">
        <v>361</v>
      </c>
      <c r="B331" s="29"/>
      <c r="C331" s="30"/>
      <c r="D331" s="29">
        <v>685</v>
      </c>
      <c r="E331" s="30">
        <f>(D331-110)*0.8+110</f>
        <v>570</v>
      </c>
      <c r="F331" s="29">
        <v>685</v>
      </c>
      <c r="G331" s="30">
        <f>(F331-110)*0.8+110</f>
        <v>570</v>
      </c>
      <c r="H331" s="29">
        <v>685</v>
      </c>
      <c r="I331" s="30">
        <f>(H331-110)*0.8+110</f>
        <v>570</v>
      </c>
      <c r="J331" s="43"/>
      <c r="K331" s="1"/>
    </row>
    <row r="332" spans="1:11" ht="15">
      <c r="A332" s="28" t="s">
        <v>5</v>
      </c>
      <c r="B332" s="44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5">
      <c r="A333" s="19" t="s">
        <v>119</v>
      </c>
      <c r="B333" s="17" t="s">
        <v>362</v>
      </c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5">
      <c r="A334" s="65" t="s">
        <v>363</v>
      </c>
      <c r="B334" s="17" t="s">
        <v>364</v>
      </c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5">
      <c r="A335" s="19" t="s">
        <v>365</v>
      </c>
      <c r="B335" s="17" t="s">
        <v>366</v>
      </c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5">
      <c r="A336" s="28" t="s">
        <v>175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5">
      <c r="A337" s="1"/>
      <c r="B337" s="17" t="s">
        <v>367</v>
      </c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5">
      <c r="A338" s="1" t="s">
        <v>200</v>
      </c>
      <c r="B338" s="17" t="s">
        <v>368</v>
      </c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5">
      <c r="A339" s="1" t="s">
        <v>369</v>
      </c>
      <c r="B339" s="17" t="s">
        <v>370</v>
      </c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5">
      <c r="A340" s="1" t="s">
        <v>204</v>
      </c>
      <c r="B340" s="17" t="s">
        <v>370</v>
      </c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5">
      <c r="A341" s="1" t="s">
        <v>205</v>
      </c>
      <c r="B341" s="17" t="s">
        <v>371</v>
      </c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5">
      <c r="A342" s="1" t="s">
        <v>207</v>
      </c>
      <c r="B342" s="17" t="s">
        <v>208</v>
      </c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5">
      <c r="A343" s="1" t="s">
        <v>372</v>
      </c>
      <c r="B343" s="17" t="s">
        <v>373</v>
      </c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5">
      <c r="A344" s="1"/>
      <c r="B344" s="17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5">
      <c r="A345" s="20" t="s">
        <v>374</v>
      </c>
      <c r="B345" s="95" t="s">
        <v>375</v>
      </c>
      <c r="C345" s="101"/>
      <c r="D345" s="95" t="s">
        <v>376</v>
      </c>
      <c r="E345" s="101"/>
      <c r="F345" s="95" t="s">
        <v>130</v>
      </c>
      <c r="G345" s="101"/>
      <c r="H345" s="94" t="s">
        <v>117</v>
      </c>
      <c r="I345" s="100"/>
      <c r="J345" s="91"/>
      <c r="K345" s="92"/>
    </row>
    <row r="346" spans="1:11" ht="15">
      <c r="A346" s="28" t="s">
        <v>377</v>
      </c>
      <c r="B346" s="25" t="s">
        <v>100</v>
      </c>
      <c r="C346" s="26" t="s">
        <v>101</v>
      </c>
      <c r="D346" s="25" t="s">
        <v>100</v>
      </c>
      <c r="E346" s="26" t="s">
        <v>101</v>
      </c>
      <c r="F346" s="25" t="s">
        <v>100</v>
      </c>
      <c r="G346" s="26" t="s">
        <v>101</v>
      </c>
      <c r="H346" s="25" t="s">
        <v>100</v>
      </c>
      <c r="I346" s="27" t="s">
        <v>101</v>
      </c>
      <c r="J346" s="51"/>
      <c r="K346" s="52"/>
    </row>
    <row r="347" spans="1:11" ht="15">
      <c r="A347" s="1" t="s">
        <v>378</v>
      </c>
      <c r="B347" s="29" t="s">
        <v>104</v>
      </c>
      <c r="C347" s="30" t="s">
        <v>104</v>
      </c>
      <c r="D347" s="29">
        <v>830</v>
      </c>
      <c r="E347" s="30">
        <f>(D347-100)*0.8+100</f>
        <v>684</v>
      </c>
      <c r="F347" s="29">
        <v>995</v>
      </c>
      <c r="G347" s="30">
        <f>(F347-100)*0.8+100</f>
        <v>816</v>
      </c>
      <c r="H347" s="29">
        <v>830</v>
      </c>
      <c r="I347" s="30">
        <f>(H347-100)*0.8+100</f>
        <v>684</v>
      </c>
      <c r="J347" s="53"/>
      <c r="K347" s="2"/>
    </row>
    <row r="348" spans="1:11" ht="15">
      <c r="A348" s="1" t="s">
        <v>105</v>
      </c>
      <c r="B348" s="29"/>
      <c r="C348" s="30"/>
      <c r="D348" s="29" t="s">
        <v>71</v>
      </c>
      <c r="E348" s="30" t="s">
        <v>71</v>
      </c>
      <c r="F348" s="29">
        <v>358</v>
      </c>
      <c r="G348" s="30">
        <f>F348*0.8</f>
        <v>286.40000000000003</v>
      </c>
      <c r="H348" s="29" t="s">
        <v>71</v>
      </c>
      <c r="I348" s="30" t="s">
        <v>71</v>
      </c>
      <c r="J348" s="53"/>
      <c r="K348" s="2"/>
    </row>
    <row r="349" spans="1:11" ht="15">
      <c r="A349" s="1" t="s">
        <v>379</v>
      </c>
      <c r="B349" s="29" t="s">
        <v>104</v>
      </c>
      <c r="C349" s="30" t="s">
        <v>104</v>
      </c>
      <c r="D349" s="29">
        <v>915</v>
      </c>
      <c r="E349" s="30">
        <f>(D349-100)*0.8+100</f>
        <v>752</v>
      </c>
      <c r="F349" s="29">
        <v>1255</v>
      </c>
      <c r="G349" s="30">
        <f>(F349-100)*0.8+100</f>
        <v>1024</v>
      </c>
      <c r="H349" s="29">
        <v>915</v>
      </c>
      <c r="I349" s="30">
        <f>(H349-100)*0.8+100</f>
        <v>752</v>
      </c>
      <c r="J349" s="53"/>
      <c r="K349" s="2"/>
    </row>
    <row r="350" spans="1:11" ht="15">
      <c r="A350" s="1" t="s">
        <v>105</v>
      </c>
      <c r="B350" s="29"/>
      <c r="C350" s="30"/>
      <c r="D350" s="29" t="s">
        <v>71</v>
      </c>
      <c r="E350" s="30" t="s">
        <v>71</v>
      </c>
      <c r="F350" s="29">
        <v>358</v>
      </c>
      <c r="G350" s="30">
        <f>F350*0.8</f>
        <v>286.40000000000003</v>
      </c>
      <c r="H350" s="29" t="s">
        <v>71</v>
      </c>
      <c r="I350" s="30" t="s">
        <v>71</v>
      </c>
      <c r="J350" s="53"/>
      <c r="K350" s="2"/>
    </row>
    <row r="351" spans="1:11" ht="15">
      <c r="A351" s="28" t="s">
        <v>380</v>
      </c>
      <c r="B351" s="25"/>
      <c r="C351" s="26"/>
      <c r="D351" s="25"/>
      <c r="E351" s="26"/>
      <c r="F351" s="25"/>
      <c r="G351" s="26"/>
      <c r="H351" s="25"/>
      <c r="I351" s="26"/>
      <c r="J351" s="51"/>
      <c r="K351" s="52"/>
    </row>
    <row r="352" spans="1:11" ht="15">
      <c r="A352" s="1" t="s">
        <v>381</v>
      </c>
      <c r="B352" s="29" t="s">
        <v>104</v>
      </c>
      <c r="C352" s="30" t="s">
        <v>104</v>
      </c>
      <c r="D352" s="29">
        <v>915</v>
      </c>
      <c r="E352" s="30">
        <f>(D352-100)*0.8+100</f>
        <v>752</v>
      </c>
      <c r="F352" s="29">
        <v>1255</v>
      </c>
      <c r="G352" s="30">
        <f>(F352-100)*0.8+100</f>
        <v>1024</v>
      </c>
      <c r="H352" s="29">
        <v>915</v>
      </c>
      <c r="I352" s="30">
        <f>(H352-100)*0.8+100</f>
        <v>752</v>
      </c>
      <c r="J352" s="53"/>
      <c r="K352" s="2"/>
    </row>
    <row r="353" spans="1:11" ht="15">
      <c r="A353" s="28" t="s">
        <v>5</v>
      </c>
      <c r="B353" s="44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5">
      <c r="A354" s="19" t="s">
        <v>382</v>
      </c>
      <c r="B354" s="66" t="s">
        <v>383</v>
      </c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5">
      <c r="A355" s="19" t="s">
        <v>119</v>
      </c>
      <c r="B355" s="17" t="s">
        <v>384</v>
      </c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5">
      <c r="A356" s="19" t="s">
        <v>385</v>
      </c>
      <c r="B356" s="17" t="s">
        <v>386</v>
      </c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5">
      <c r="A357" s="19"/>
      <c r="B357" s="17" t="s">
        <v>387</v>
      </c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5">
      <c r="A358" s="28" t="s">
        <v>175</v>
      </c>
      <c r="B358" s="17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5">
      <c r="A359" s="1" t="s">
        <v>296</v>
      </c>
      <c r="B359" s="17" t="s">
        <v>297</v>
      </c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1:11" ht="15">
      <c r="A360" s="1" t="s">
        <v>298</v>
      </c>
      <c r="B360" s="17" t="s">
        <v>299</v>
      </c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1:11" ht="15">
      <c r="A361" s="1" t="s">
        <v>388</v>
      </c>
      <c r="B361" s="17" t="s">
        <v>389</v>
      </c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1:11" ht="15">
      <c r="A362" s="12"/>
      <c r="B362" s="37"/>
      <c r="C362" s="37"/>
      <c r="D362" s="37"/>
      <c r="E362" s="37"/>
      <c r="F362" s="37"/>
      <c r="G362" s="37"/>
      <c r="H362" s="37"/>
      <c r="I362" s="37"/>
      <c r="J362" s="2"/>
      <c r="K362" s="2"/>
    </row>
    <row r="363" spans="1:11" ht="15">
      <c r="A363" s="20" t="s">
        <v>390</v>
      </c>
      <c r="B363" s="88" t="s">
        <v>391</v>
      </c>
      <c r="C363" s="88"/>
      <c r="D363" s="88" t="s">
        <v>392</v>
      </c>
      <c r="E363" s="88"/>
      <c r="F363" s="88" t="s">
        <v>393</v>
      </c>
      <c r="G363" s="88"/>
      <c r="H363" s="88" t="s">
        <v>130</v>
      </c>
      <c r="I363" s="90"/>
      <c r="J363" s="88" t="s">
        <v>394</v>
      </c>
      <c r="K363" s="88"/>
    </row>
    <row r="364" spans="1:11" ht="15">
      <c r="A364" s="28" t="s">
        <v>395</v>
      </c>
      <c r="B364" s="25" t="s">
        <v>100</v>
      </c>
      <c r="C364" s="26" t="s">
        <v>101</v>
      </c>
      <c r="D364" s="25" t="s">
        <v>100</v>
      </c>
      <c r="E364" s="26" t="s">
        <v>101</v>
      </c>
      <c r="F364" s="25" t="s">
        <v>100</v>
      </c>
      <c r="G364" s="26" t="s">
        <v>101</v>
      </c>
      <c r="H364" s="25" t="s">
        <v>100</v>
      </c>
      <c r="I364" s="26" t="s">
        <v>101</v>
      </c>
      <c r="J364" s="25" t="s">
        <v>100</v>
      </c>
      <c r="K364" s="26" t="s">
        <v>101</v>
      </c>
    </row>
    <row r="365" spans="1:11" ht="15">
      <c r="A365" s="19" t="s">
        <v>396</v>
      </c>
      <c r="B365" s="29">
        <v>400</v>
      </c>
      <c r="C365" s="30">
        <f>B365*0.8</f>
        <v>320</v>
      </c>
      <c r="D365" s="29" t="s">
        <v>104</v>
      </c>
      <c r="E365" s="30" t="s">
        <v>104</v>
      </c>
      <c r="F365" s="29">
        <v>400</v>
      </c>
      <c r="G365" s="30">
        <f>F365*0.8</f>
        <v>320</v>
      </c>
      <c r="H365" s="29">
        <v>550</v>
      </c>
      <c r="I365" s="30">
        <f>H365*0.88</f>
        <v>484</v>
      </c>
      <c r="J365" s="29">
        <v>400</v>
      </c>
      <c r="K365" s="30">
        <f>J365*0.8</f>
        <v>320</v>
      </c>
    </row>
    <row r="366" spans="1:11" ht="15">
      <c r="A366" s="19" t="s">
        <v>105</v>
      </c>
      <c r="B366" s="29">
        <v>60</v>
      </c>
      <c r="C366" s="30">
        <f>B366*0.8</f>
        <v>48</v>
      </c>
      <c r="D366" s="29"/>
      <c r="E366" s="30"/>
      <c r="F366" s="29">
        <v>75</v>
      </c>
      <c r="G366" s="30">
        <f>F366*0.8</f>
        <v>60</v>
      </c>
      <c r="H366" s="29">
        <v>60</v>
      </c>
      <c r="I366" s="30">
        <f>H366*0.8</f>
        <v>48</v>
      </c>
      <c r="J366" s="29">
        <v>60</v>
      </c>
      <c r="K366" s="30">
        <f>J366*0.8</f>
        <v>48</v>
      </c>
    </row>
    <row r="367" spans="1:11" ht="15">
      <c r="A367" s="21" t="s">
        <v>397</v>
      </c>
      <c r="B367" s="29"/>
      <c r="C367" s="30"/>
      <c r="D367" s="29"/>
      <c r="E367" s="30"/>
      <c r="F367" s="29"/>
      <c r="G367" s="30"/>
      <c r="H367" s="29"/>
      <c r="I367" s="30"/>
      <c r="J367" s="29"/>
      <c r="K367" s="30"/>
    </row>
    <row r="368" spans="1:11" ht="15">
      <c r="A368" s="19" t="s">
        <v>154</v>
      </c>
      <c r="B368" s="29" t="s">
        <v>104</v>
      </c>
      <c r="C368" s="30" t="s">
        <v>104</v>
      </c>
      <c r="D368" s="29" t="s">
        <v>104</v>
      </c>
      <c r="E368" s="30" t="s">
        <v>104</v>
      </c>
      <c r="F368" s="29" t="s">
        <v>104</v>
      </c>
      <c r="G368" s="30" t="s">
        <v>104</v>
      </c>
      <c r="H368" s="29">
        <v>600</v>
      </c>
      <c r="I368" s="30">
        <f>H368*0.8</f>
        <v>480</v>
      </c>
      <c r="J368" s="29" t="s">
        <v>104</v>
      </c>
      <c r="K368" s="30" t="s">
        <v>104</v>
      </c>
    </row>
    <row r="369" spans="1:11" ht="15">
      <c r="A369" s="19" t="s">
        <v>105</v>
      </c>
      <c r="B369" s="29"/>
      <c r="C369" s="30"/>
      <c r="D369" s="29"/>
      <c r="E369" s="30"/>
      <c r="F369" s="29"/>
      <c r="G369" s="30"/>
      <c r="H369" s="29">
        <v>70</v>
      </c>
      <c r="I369" s="30">
        <f>H369*0.8</f>
        <v>56</v>
      </c>
      <c r="J369" s="29"/>
      <c r="K369" s="30"/>
    </row>
    <row r="370" spans="1:11" ht="15">
      <c r="A370" s="28" t="s">
        <v>5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5">
      <c r="A371" s="19" t="s">
        <v>398</v>
      </c>
      <c r="B371" s="17" t="s">
        <v>399</v>
      </c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5">
      <c r="A372" s="1" t="s">
        <v>123</v>
      </c>
      <c r="B372" s="17" t="s">
        <v>400</v>
      </c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5">
      <c r="A373" s="1" t="s">
        <v>401</v>
      </c>
      <c r="B373" s="17" t="s">
        <v>402</v>
      </c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5">
      <c r="A374" s="1" t="s">
        <v>403</v>
      </c>
      <c r="B374" s="17" t="s">
        <v>404</v>
      </c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5">
      <c r="A375" s="1" t="s">
        <v>405</v>
      </c>
      <c r="B375" s="17" t="s">
        <v>406</v>
      </c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5">
      <c r="A376" s="1"/>
      <c r="B376" s="17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5">
      <c r="A377" s="20" t="s">
        <v>407</v>
      </c>
      <c r="B377" s="95" t="s">
        <v>408</v>
      </c>
      <c r="C377" s="98"/>
      <c r="D377" s="95" t="s">
        <v>409</v>
      </c>
      <c r="E377" s="98"/>
      <c r="F377" s="95" t="s">
        <v>410</v>
      </c>
      <c r="G377" s="98"/>
      <c r="H377" s="67"/>
      <c r="I377" s="67"/>
      <c r="J377" s="67"/>
      <c r="K377" s="67"/>
    </row>
    <row r="378" spans="1:11" ht="15">
      <c r="A378" s="12"/>
      <c r="B378" s="25" t="s">
        <v>100</v>
      </c>
      <c r="C378" s="26" t="s">
        <v>101</v>
      </c>
      <c r="D378" s="62" t="s">
        <v>100</v>
      </c>
      <c r="E378" s="26" t="s">
        <v>101</v>
      </c>
      <c r="F378" s="62" t="s">
        <v>100</v>
      </c>
      <c r="G378" s="26" t="s">
        <v>101</v>
      </c>
      <c r="H378" s="67"/>
      <c r="I378" s="67"/>
      <c r="J378" s="67"/>
      <c r="K378" s="67"/>
    </row>
    <row r="379" spans="1:11" ht="15">
      <c r="A379" s="1" t="s">
        <v>411</v>
      </c>
      <c r="B379" s="29">
        <v>675</v>
      </c>
      <c r="C379" s="30">
        <f>(B379-85)*0.8+85</f>
        <v>557</v>
      </c>
      <c r="D379" s="29">
        <v>984</v>
      </c>
      <c r="E379" s="30">
        <f>(D379-85)*0.8+85</f>
        <v>804.2</v>
      </c>
      <c r="F379" s="29">
        <v>675</v>
      </c>
      <c r="G379" s="30">
        <f>(F379-85)*0.8+85</f>
        <v>557</v>
      </c>
      <c r="H379" s="67"/>
      <c r="I379" s="67"/>
      <c r="J379" s="67"/>
      <c r="K379" s="67"/>
    </row>
    <row r="380" spans="1:11" ht="15">
      <c r="A380" s="1" t="s">
        <v>412</v>
      </c>
      <c r="B380" s="29">
        <v>878</v>
      </c>
      <c r="C380" s="30">
        <f>(B380-85)*0.8+85</f>
        <v>719.4000000000001</v>
      </c>
      <c r="D380" s="29">
        <v>1084</v>
      </c>
      <c r="E380" s="30">
        <f>(D380-85)*0.8+85</f>
        <v>884.2</v>
      </c>
      <c r="F380" s="29">
        <v>878</v>
      </c>
      <c r="G380" s="30">
        <f>(F380-85)*0.8+85</f>
        <v>719.4000000000001</v>
      </c>
      <c r="H380" s="67"/>
      <c r="I380" s="67"/>
      <c r="J380" s="67"/>
      <c r="K380" s="67"/>
    </row>
    <row r="381" spans="1:11" ht="15">
      <c r="A381" s="28" t="s">
        <v>5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5">
      <c r="A382" s="19" t="s">
        <v>119</v>
      </c>
      <c r="B382" s="17" t="s">
        <v>341</v>
      </c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5">
      <c r="A383" s="1" t="s">
        <v>123</v>
      </c>
      <c r="B383" s="17" t="s">
        <v>413</v>
      </c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5">
      <c r="A384" s="1" t="s">
        <v>125</v>
      </c>
      <c r="B384" s="17" t="s">
        <v>414</v>
      </c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5">
      <c r="A385" s="1"/>
      <c r="B385" s="17" t="s">
        <v>415</v>
      </c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5">
      <c r="A386" s="28" t="s">
        <v>175</v>
      </c>
      <c r="B386" s="17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5">
      <c r="A387" s="1" t="s">
        <v>416</v>
      </c>
      <c r="B387" s="17" t="s">
        <v>417</v>
      </c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5">
      <c r="A388" s="1"/>
      <c r="B388" s="68" t="s">
        <v>418</v>
      </c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5">
      <c r="A389" s="1"/>
      <c r="B389" s="68" t="s">
        <v>419</v>
      </c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5">
      <c r="A390" s="1"/>
      <c r="B390" s="17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5">
      <c r="A391" s="20" t="s">
        <v>420</v>
      </c>
      <c r="B391" s="95" t="s">
        <v>129</v>
      </c>
      <c r="C391" s="101"/>
      <c r="D391" s="95" t="s">
        <v>130</v>
      </c>
      <c r="E391" s="101"/>
      <c r="F391" s="94" t="s">
        <v>218</v>
      </c>
      <c r="G391" s="97"/>
      <c r="H391" s="94" t="s">
        <v>421</v>
      </c>
      <c r="I391" s="97"/>
      <c r="J391" s="1"/>
      <c r="K391" s="1"/>
    </row>
    <row r="392" spans="1:11" ht="15">
      <c r="A392" s="28" t="s">
        <v>422</v>
      </c>
      <c r="B392" s="25" t="s">
        <v>100</v>
      </c>
      <c r="C392" s="26" t="s">
        <v>101</v>
      </c>
      <c r="D392" s="25" t="s">
        <v>100</v>
      </c>
      <c r="E392" s="26" t="s">
        <v>101</v>
      </c>
      <c r="F392" s="25" t="s">
        <v>100</v>
      </c>
      <c r="G392" s="26" t="s">
        <v>101</v>
      </c>
      <c r="H392" s="25" t="s">
        <v>100</v>
      </c>
      <c r="I392" s="26" t="s">
        <v>101</v>
      </c>
      <c r="J392" s="1"/>
      <c r="K392" s="1"/>
    </row>
    <row r="393" spans="1:11" ht="15">
      <c r="A393" s="1" t="s">
        <v>423</v>
      </c>
      <c r="B393" s="29">
        <v>1090</v>
      </c>
      <c r="C393" s="30">
        <f>(B393-100)*0.8+100</f>
        <v>892</v>
      </c>
      <c r="D393" s="29">
        <v>1490</v>
      </c>
      <c r="E393" s="30">
        <f>(D393-100)*0.8+100</f>
        <v>1212</v>
      </c>
      <c r="F393" s="29">
        <v>1090</v>
      </c>
      <c r="G393" s="30">
        <f>(F393-100)*0.8+100</f>
        <v>892</v>
      </c>
      <c r="H393" s="29" t="s">
        <v>104</v>
      </c>
      <c r="I393" s="30" t="s">
        <v>104</v>
      </c>
      <c r="J393" s="1"/>
      <c r="K393" s="1"/>
    </row>
    <row r="394" spans="1:11" ht="15">
      <c r="A394" s="1" t="s">
        <v>105</v>
      </c>
      <c r="B394" s="29" t="s">
        <v>71</v>
      </c>
      <c r="C394" s="30" t="s">
        <v>71</v>
      </c>
      <c r="D394" s="29" t="s">
        <v>71</v>
      </c>
      <c r="E394" s="30" t="s">
        <v>71</v>
      </c>
      <c r="F394" s="29" t="s">
        <v>71</v>
      </c>
      <c r="G394" s="30" t="s">
        <v>71</v>
      </c>
      <c r="H394" s="29"/>
      <c r="I394" s="30"/>
      <c r="J394" s="1"/>
      <c r="K394" s="1"/>
    </row>
    <row r="395" spans="1:11" ht="15">
      <c r="A395" s="1" t="s">
        <v>424</v>
      </c>
      <c r="B395" s="29">
        <v>1090</v>
      </c>
      <c r="C395" s="30">
        <f>(B395-100)*0.8+100</f>
        <v>892</v>
      </c>
      <c r="D395" s="29">
        <v>1490</v>
      </c>
      <c r="E395" s="30">
        <f>(D395-100)*0.8+100</f>
        <v>1212</v>
      </c>
      <c r="F395" s="29">
        <v>1090</v>
      </c>
      <c r="G395" s="30">
        <f>(F395-100)*0.8+100</f>
        <v>892</v>
      </c>
      <c r="H395" s="29"/>
      <c r="I395" s="30"/>
      <c r="J395" s="1"/>
      <c r="K395" s="1"/>
    </row>
    <row r="396" spans="1:11" ht="15">
      <c r="A396" s="1" t="s">
        <v>425</v>
      </c>
      <c r="B396" s="29">
        <v>15660</v>
      </c>
      <c r="C396" s="30">
        <f>(B396-1800)*0.8+1800</f>
        <v>12888</v>
      </c>
      <c r="D396" s="29">
        <v>21260</v>
      </c>
      <c r="E396" s="30">
        <f>(D396-1800)*0.8+1800</f>
        <v>17368</v>
      </c>
      <c r="F396" s="29">
        <v>15660</v>
      </c>
      <c r="G396" s="30">
        <f>(F396-1800)*0.8+1800</f>
        <v>12888</v>
      </c>
      <c r="H396" s="29"/>
      <c r="I396" s="30"/>
      <c r="J396" s="1"/>
      <c r="K396" s="1"/>
    </row>
    <row r="397" spans="1:11" ht="15">
      <c r="A397" s="1" t="s">
        <v>426</v>
      </c>
      <c r="B397" s="29">
        <v>550</v>
      </c>
      <c r="C397" s="30">
        <f>(B397-100)*0.8+100</f>
        <v>460</v>
      </c>
      <c r="D397" s="29">
        <v>700</v>
      </c>
      <c r="E397" s="30">
        <f>(D397-100)*0.8+100</f>
        <v>580</v>
      </c>
      <c r="F397" s="29">
        <v>550</v>
      </c>
      <c r="G397" s="30">
        <f>(F397-100)*0.8+100</f>
        <v>460</v>
      </c>
      <c r="H397" s="29"/>
      <c r="I397" s="30"/>
      <c r="J397" s="1"/>
      <c r="K397" s="1"/>
    </row>
    <row r="398" spans="1:11" ht="15">
      <c r="A398" s="28" t="s">
        <v>427</v>
      </c>
      <c r="B398" s="29"/>
      <c r="C398" s="32"/>
      <c r="D398" s="29"/>
      <c r="E398" s="32"/>
      <c r="F398" s="29"/>
      <c r="G398" s="32"/>
      <c r="H398" s="29"/>
      <c r="I398" s="30"/>
      <c r="J398" s="1"/>
      <c r="K398" s="1"/>
    </row>
    <row r="399" spans="1:11" ht="15">
      <c r="A399" s="19" t="s">
        <v>428</v>
      </c>
      <c r="B399" s="29">
        <v>750</v>
      </c>
      <c r="C399" s="30">
        <f>(B399-100)*0.8+100</f>
        <v>620</v>
      </c>
      <c r="D399" s="29">
        <v>1050</v>
      </c>
      <c r="E399" s="30">
        <f>(D399-100)*0.8+100</f>
        <v>860</v>
      </c>
      <c r="F399" s="29">
        <v>750</v>
      </c>
      <c r="G399" s="30">
        <f>(F399-100)*0.8+100</f>
        <v>620</v>
      </c>
      <c r="H399" s="29" t="s">
        <v>104</v>
      </c>
      <c r="I399" s="30" t="s">
        <v>104</v>
      </c>
      <c r="J399" s="1"/>
      <c r="K399" s="1"/>
    </row>
    <row r="400" spans="1:11" ht="15">
      <c r="A400" s="1" t="s">
        <v>105</v>
      </c>
      <c r="B400" s="29" t="s">
        <v>71</v>
      </c>
      <c r="C400" s="30" t="s">
        <v>71</v>
      </c>
      <c r="D400" s="29" t="s">
        <v>71</v>
      </c>
      <c r="E400" s="30" t="s">
        <v>71</v>
      </c>
      <c r="F400" s="29" t="s">
        <v>71</v>
      </c>
      <c r="G400" s="30" t="s">
        <v>71</v>
      </c>
      <c r="H400" s="29"/>
      <c r="I400" s="30"/>
      <c r="J400" s="1"/>
      <c r="K400" s="1"/>
    </row>
    <row r="401" spans="1:11" ht="15">
      <c r="A401" s="19" t="s">
        <v>429</v>
      </c>
      <c r="B401" s="29">
        <v>750</v>
      </c>
      <c r="C401" s="30">
        <f>(B401-100)*0.8+100</f>
        <v>620</v>
      </c>
      <c r="D401" s="29">
        <v>1050</v>
      </c>
      <c r="E401" s="30">
        <f>(D401-100)*0.8+100</f>
        <v>860</v>
      </c>
      <c r="F401" s="29">
        <v>750</v>
      </c>
      <c r="G401" s="30">
        <f>(F401-100)*0.8+100</f>
        <v>620</v>
      </c>
      <c r="H401" s="29"/>
      <c r="I401" s="30"/>
      <c r="J401" s="1"/>
      <c r="K401" s="1"/>
    </row>
    <row r="402" spans="1:11" ht="15">
      <c r="A402" s="19" t="s">
        <v>430</v>
      </c>
      <c r="B402" s="29">
        <v>5550</v>
      </c>
      <c r="C402" s="30">
        <f>(B402-1000)*0.8+1000</f>
        <v>4640</v>
      </c>
      <c r="D402" s="29">
        <v>7650</v>
      </c>
      <c r="E402" s="30">
        <f>(D402-1000)*0.8+1000</f>
        <v>6320</v>
      </c>
      <c r="F402" s="29">
        <v>5550</v>
      </c>
      <c r="G402" s="30">
        <f>(F402-1000)*0.8+1000</f>
        <v>4640</v>
      </c>
      <c r="H402" s="29"/>
      <c r="I402" s="30"/>
      <c r="J402" s="1"/>
      <c r="K402" s="1"/>
    </row>
    <row r="403" spans="1:11" ht="15">
      <c r="A403" s="19" t="s">
        <v>431</v>
      </c>
      <c r="B403" s="29">
        <v>325</v>
      </c>
      <c r="C403" s="30">
        <f>(B403-100)*0.8+100</f>
        <v>280</v>
      </c>
      <c r="D403" s="29">
        <v>400</v>
      </c>
      <c r="E403" s="30">
        <f>(D403-100)*0.8+100</f>
        <v>340</v>
      </c>
      <c r="F403" s="29">
        <v>325</v>
      </c>
      <c r="G403" s="30">
        <f>(F403-100)*0.8+100</f>
        <v>280</v>
      </c>
      <c r="H403" s="29"/>
      <c r="I403" s="30"/>
      <c r="J403" s="1"/>
      <c r="K403" s="1"/>
    </row>
    <row r="404" spans="1:11" ht="15">
      <c r="A404" s="28" t="s">
        <v>5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5">
      <c r="A405" s="19" t="s">
        <v>119</v>
      </c>
      <c r="B405" s="17" t="s">
        <v>316</v>
      </c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5">
      <c r="A406" s="65" t="s">
        <v>363</v>
      </c>
      <c r="B406" s="17" t="s">
        <v>432</v>
      </c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5">
      <c r="A407" s="19" t="s">
        <v>433</v>
      </c>
      <c r="B407" s="17" t="s">
        <v>434</v>
      </c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5">
      <c r="A408" s="19"/>
      <c r="B408" s="17" t="s">
        <v>435</v>
      </c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5">
      <c r="A409" s="19" t="s">
        <v>436</v>
      </c>
      <c r="B409" s="17" t="s">
        <v>437</v>
      </c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5">
      <c r="A410" s="19"/>
      <c r="B410" s="17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5">
      <c r="A411" s="20" t="s">
        <v>438</v>
      </c>
      <c r="B411" s="94" t="s">
        <v>439</v>
      </c>
      <c r="C411" s="94"/>
      <c r="D411" s="94" t="s">
        <v>440</v>
      </c>
      <c r="E411" s="97"/>
      <c r="F411" s="94" t="s">
        <v>130</v>
      </c>
      <c r="G411" s="97"/>
      <c r="H411" s="94" t="s">
        <v>117</v>
      </c>
      <c r="I411" s="97"/>
      <c r="J411" s="2"/>
      <c r="K411" s="2"/>
    </row>
    <row r="412" spans="1:11" ht="15">
      <c r="A412" s="28" t="s">
        <v>441</v>
      </c>
      <c r="B412" s="25" t="s">
        <v>100</v>
      </c>
      <c r="C412" s="26" t="s">
        <v>101</v>
      </c>
      <c r="D412" s="25" t="s">
        <v>100</v>
      </c>
      <c r="E412" s="26" t="s">
        <v>101</v>
      </c>
      <c r="F412" s="25" t="s">
        <v>100</v>
      </c>
      <c r="G412" s="26" t="s">
        <v>101</v>
      </c>
      <c r="H412" s="25" t="s">
        <v>100</v>
      </c>
      <c r="I412" s="26" t="s">
        <v>101</v>
      </c>
      <c r="J412" s="2"/>
      <c r="K412" s="2"/>
    </row>
    <row r="413" spans="1:11" ht="15">
      <c r="A413" s="1" t="s">
        <v>442</v>
      </c>
      <c r="B413" s="29" t="s">
        <v>104</v>
      </c>
      <c r="C413" s="30" t="s">
        <v>104</v>
      </c>
      <c r="D413" s="29">
        <v>1050</v>
      </c>
      <c r="E413" s="30">
        <f>(D413-100)*0.8+100</f>
        <v>860</v>
      </c>
      <c r="F413" s="29">
        <v>1450</v>
      </c>
      <c r="G413" s="30">
        <f>(F413-100)*0.8+100</f>
        <v>1180</v>
      </c>
      <c r="H413" s="29">
        <v>1050</v>
      </c>
      <c r="I413" s="30">
        <f>(H413-100)*0.8+100</f>
        <v>860</v>
      </c>
      <c r="J413" s="2"/>
      <c r="K413" s="2"/>
    </row>
    <row r="414" spans="1:11" ht="15">
      <c r="A414" s="1" t="s">
        <v>443</v>
      </c>
      <c r="B414" s="29"/>
      <c r="C414" s="30"/>
      <c r="D414" s="29" t="s">
        <v>71</v>
      </c>
      <c r="E414" s="30" t="s">
        <v>71</v>
      </c>
      <c r="F414" s="29">
        <v>4050</v>
      </c>
      <c r="G414" s="30">
        <f>(F414-300)*0.8+300</f>
        <v>3300</v>
      </c>
      <c r="H414" s="29" t="s">
        <v>71</v>
      </c>
      <c r="I414" s="30" t="s">
        <v>71</v>
      </c>
      <c r="J414" s="2"/>
      <c r="K414" s="2"/>
    </row>
    <row r="415" spans="1:11" ht="15">
      <c r="A415" s="1" t="s">
        <v>105</v>
      </c>
      <c r="B415" s="29"/>
      <c r="C415" s="30"/>
      <c r="D415" s="29" t="s">
        <v>71</v>
      </c>
      <c r="E415" s="30" t="s">
        <v>71</v>
      </c>
      <c r="F415" s="29" t="s">
        <v>71</v>
      </c>
      <c r="G415" s="30" t="s">
        <v>71</v>
      </c>
      <c r="H415" s="29" t="s">
        <v>71</v>
      </c>
      <c r="I415" s="30" t="s">
        <v>71</v>
      </c>
      <c r="J415" s="2"/>
      <c r="K415" s="2"/>
    </row>
    <row r="416" spans="1:11" ht="15">
      <c r="A416" s="1" t="s">
        <v>444</v>
      </c>
      <c r="B416" s="29"/>
      <c r="C416" s="30"/>
      <c r="D416" s="29">
        <v>500</v>
      </c>
      <c r="E416" s="30">
        <f>(D416-100)*0.8+100</f>
        <v>420</v>
      </c>
      <c r="F416" s="29">
        <v>500</v>
      </c>
      <c r="G416" s="30">
        <f>(F416-100)*0.8+100</f>
        <v>420</v>
      </c>
      <c r="H416" s="29">
        <v>500</v>
      </c>
      <c r="I416" s="30">
        <f>(H416-100)*0.8+100</f>
        <v>420</v>
      </c>
      <c r="J416" s="2"/>
      <c r="K416" s="2"/>
    </row>
    <row r="417" spans="1:11" ht="15">
      <c r="A417" s="28" t="s">
        <v>445</v>
      </c>
      <c r="B417" s="29"/>
      <c r="C417" s="32"/>
      <c r="D417" s="29"/>
      <c r="E417" s="32"/>
      <c r="F417" s="29"/>
      <c r="G417" s="32"/>
      <c r="H417" s="29"/>
      <c r="I417" s="30"/>
      <c r="J417" s="24"/>
      <c r="K417" s="24"/>
    </row>
    <row r="418" spans="1:11" ht="15">
      <c r="A418" s="1" t="s">
        <v>442</v>
      </c>
      <c r="B418" s="29" t="s">
        <v>104</v>
      </c>
      <c r="C418" s="30" t="s">
        <v>104</v>
      </c>
      <c r="D418" s="29">
        <v>1050</v>
      </c>
      <c r="E418" s="30">
        <f>(D418-100)*0.8+100</f>
        <v>860</v>
      </c>
      <c r="F418" s="29">
        <v>1450</v>
      </c>
      <c r="G418" s="30">
        <f>(F418-100)*0.8+100</f>
        <v>1180</v>
      </c>
      <c r="H418" s="29">
        <v>1050</v>
      </c>
      <c r="I418" s="30">
        <f>(H418-100)*0.8+100</f>
        <v>860</v>
      </c>
      <c r="J418" s="24"/>
      <c r="K418" s="24"/>
    </row>
    <row r="419" spans="1:11" ht="15">
      <c r="A419" s="1" t="s">
        <v>443</v>
      </c>
      <c r="B419" s="29"/>
      <c r="C419" s="30"/>
      <c r="D419" s="29" t="s">
        <v>71</v>
      </c>
      <c r="E419" s="30" t="s">
        <v>71</v>
      </c>
      <c r="F419" s="29">
        <v>4050</v>
      </c>
      <c r="G419" s="30">
        <f>(F419-300)*0.8+300</f>
        <v>3300</v>
      </c>
      <c r="H419" s="29" t="s">
        <v>71</v>
      </c>
      <c r="I419" s="30" t="s">
        <v>71</v>
      </c>
      <c r="J419" s="24"/>
      <c r="K419" s="24"/>
    </row>
    <row r="420" spans="1:11" ht="15">
      <c r="A420" s="1" t="s">
        <v>105</v>
      </c>
      <c r="B420" s="29"/>
      <c r="C420" s="30"/>
      <c r="D420" s="29" t="s">
        <v>71</v>
      </c>
      <c r="E420" s="30" t="s">
        <v>71</v>
      </c>
      <c r="F420" s="29" t="s">
        <v>71</v>
      </c>
      <c r="G420" s="30" t="s">
        <v>71</v>
      </c>
      <c r="H420" s="29" t="s">
        <v>71</v>
      </c>
      <c r="I420" s="30" t="s">
        <v>71</v>
      </c>
      <c r="J420" s="24"/>
      <c r="K420" s="24"/>
    </row>
    <row r="421" spans="1:11" ht="15">
      <c r="A421" s="1" t="s">
        <v>444</v>
      </c>
      <c r="B421" s="29"/>
      <c r="C421" s="30"/>
      <c r="D421" s="29">
        <v>500</v>
      </c>
      <c r="E421" s="30">
        <f>(D421-100)*0.8+100</f>
        <v>420</v>
      </c>
      <c r="F421" s="29">
        <v>500</v>
      </c>
      <c r="G421" s="30">
        <f>(F421-100)*0.8+100</f>
        <v>420</v>
      </c>
      <c r="H421" s="29">
        <v>500</v>
      </c>
      <c r="I421" s="30">
        <f>(H421-100)*0.8+100</f>
        <v>420</v>
      </c>
      <c r="J421" s="24"/>
      <c r="K421" s="24"/>
    </row>
    <row r="422" spans="1:11" ht="15">
      <c r="A422" s="28" t="s">
        <v>5</v>
      </c>
      <c r="B422" s="2"/>
      <c r="C422" s="2"/>
      <c r="D422" s="2"/>
      <c r="E422" s="2"/>
      <c r="F422" s="2"/>
      <c r="G422" s="2"/>
      <c r="H422" s="2"/>
      <c r="I422" s="2"/>
      <c r="J422" s="2"/>
      <c r="K422" s="12"/>
    </row>
    <row r="423" spans="1:11" ht="15">
      <c r="A423" s="19" t="s">
        <v>119</v>
      </c>
      <c r="B423" s="17" t="s">
        <v>316</v>
      </c>
      <c r="C423" s="2"/>
      <c r="D423" s="2"/>
      <c r="E423" s="2"/>
      <c r="F423" s="2"/>
      <c r="G423" s="2"/>
      <c r="H423" s="2"/>
      <c r="I423" s="2"/>
      <c r="J423" s="12"/>
      <c r="K423" s="12"/>
    </row>
    <row r="424" spans="1:11" ht="15">
      <c r="A424" s="65" t="s">
        <v>363</v>
      </c>
      <c r="B424" s="17" t="s">
        <v>446</v>
      </c>
      <c r="C424" s="2"/>
      <c r="D424" s="2"/>
      <c r="E424" s="2"/>
      <c r="F424" s="2"/>
      <c r="G424" s="2"/>
      <c r="H424" s="2"/>
      <c r="I424" s="2"/>
      <c r="J424" s="12"/>
      <c r="K424" s="12"/>
    </row>
    <row r="425" spans="1:11" ht="15">
      <c r="A425" s="28" t="s">
        <v>175</v>
      </c>
      <c r="B425" s="17"/>
      <c r="C425" s="2"/>
      <c r="D425" s="2"/>
      <c r="E425" s="2"/>
      <c r="F425" s="2"/>
      <c r="G425" s="2"/>
      <c r="H425" s="2"/>
      <c r="I425" s="2"/>
      <c r="J425" s="12"/>
      <c r="K425" s="12"/>
    </row>
    <row r="426" spans="1:11" ht="15">
      <c r="A426" s="1" t="s">
        <v>447</v>
      </c>
      <c r="B426" s="17" t="s">
        <v>448</v>
      </c>
      <c r="C426" s="2"/>
      <c r="D426" s="2"/>
      <c r="E426" s="2"/>
      <c r="F426" s="2"/>
      <c r="G426" s="2"/>
      <c r="H426" s="2"/>
      <c r="I426" s="2"/>
      <c r="J426" s="12"/>
      <c r="K426" s="12"/>
    </row>
    <row r="427" spans="1:11" ht="15">
      <c r="A427" s="1"/>
      <c r="B427" s="17"/>
      <c r="C427" s="2"/>
      <c r="D427" s="2"/>
      <c r="E427" s="2"/>
      <c r="F427" s="2"/>
      <c r="G427" s="2"/>
      <c r="H427" s="2"/>
      <c r="I427" s="2"/>
      <c r="J427" s="12"/>
      <c r="K427" s="12"/>
    </row>
    <row r="428" spans="1:11" ht="15">
      <c r="A428" s="22" t="s">
        <v>449</v>
      </c>
      <c r="B428" s="88" t="s">
        <v>450</v>
      </c>
      <c r="C428" s="88"/>
      <c r="D428" s="88" t="s">
        <v>98</v>
      </c>
      <c r="E428" s="88"/>
      <c r="F428" s="88" t="s">
        <v>117</v>
      </c>
      <c r="G428" s="88"/>
      <c r="H428" s="2"/>
      <c r="I428" s="2"/>
      <c r="J428" s="12"/>
      <c r="K428" s="12"/>
    </row>
    <row r="429" spans="1:11" ht="15">
      <c r="A429" s="12"/>
      <c r="B429" s="25" t="s">
        <v>100</v>
      </c>
      <c r="C429" s="26" t="s">
        <v>101</v>
      </c>
      <c r="D429" s="25" t="s">
        <v>100</v>
      </c>
      <c r="E429" s="26" t="s">
        <v>101</v>
      </c>
      <c r="F429" s="25" t="s">
        <v>100</v>
      </c>
      <c r="G429" s="26" t="s">
        <v>101</v>
      </c>
      <c r="H429" s="2"/>
      <c r="I429" s="2"/>
      <c r="J429" s="12"/>
      <c r="K429" s="12"/>
    </row>
    <row r="430" spans="1:11" ht="15">
      <c r="A430" s="1" t="s">
        <v>451</v>
      </c>
      <c r="B430" s="29">
        <v>640</v>
      </c>
      <c r="C430" s="30">
        <f>(B430-100)*0.8+100</f>
        <v>532</v>
      </c>
      <c r="D430" s="29">
        <v>880</v>
      </c>
      <c r="E430" s="30">
        <f>(D430-100)*0.8+100</f>
        <v>724</v>
      </c>
      <c r="F430" s="29">
        <v>640</v>
      </c>
      <c r="G430" s="30">
        <f>(F430-100)*0.8+100</f>
        <v>532</v>
      </c>
      <c r="H430" s="2"/>
      <c r="I430" s="2"/>
      <c r="J430" s="12"/>
      <c r="K430" s="12"/>
    </row>
    <row r="431" spans="1:11" ht="15">
      <c r="A431" s="1" t="s">
        <v>105</v>
      </c>
      <c r="B431" s="29" t="s">
        <v>71</v>
      </c>
      <c r="C431" s="30" t="s">
        <v>71</v>
      </c>
      <c r="D431" s="29">
        <v>100</v>
      </c>
      <c r="E431" s="30">
        <f>D431*0.8</f>
        <v>80</v>
      </c>
      <c r="F431" s="29" t="s">
        <v>71</v>
      </c>
      <c r="G431" s="30" t="s">
        <v>71</v>
      </c>
      <c r="H431" s="2"/>
      <c r="I431" s="2"/>
      <c r="J431" s="12"/>
      <c r="K431" s="12"/>
    </row>
    <row r="432" spans="1:11" ht="15">
      <c r="A432" s="28" t="s">
        <v>5</v>
      </c>
      <c r="B432" s="2"/>
      <c r="C432" s="2"/>
      <c r="D432" s="2"/>
      <c r="E432" s="2"/>
      <c r="F432" s="2"/>
      <c r="G432" s="2"/>
      <c r="H432" s="2"/>
      <c r="I432" s="2"/>
      <c r="J432" s="12"/>
      <c r="K432" s="12"/>
    </row>
    <row r="433" spans="1:11" ht="15">
      <c r="A433" s="19" t="s">
        <v>119</v>
      </c>
      <c r="B433" s="17" t="s">
        <v>316</v>
      </c>
      <c r="C433" s="2"/>
      <c r="D433" s="2"/>
      <c r="E433" s="2"/>
      <c r="F433" s="2"/>
      <c r="G433" s="2"/>
      <c r="H433" s="2"/>
      <c r="I433" s="2"/>
      <c r="J433" s="12"/>
      <c r="K433" s="12"/>
    </row>
    <row r="434" spans="1:11" ht="15">
      <c r="A434" s="19" t="s">
        <v>452</v>
      </c>
      <c r="B434" s="17" t="s">
        <v>453</v>
      </c>
      <c r="C434" s="2"/>
      <c r="D434" s="2"/>
      <c r="E434" s="2"/>
      <c r="F434" s="2"/>
      <c r="G434" s="2"/>
      <c r="H434" s="2"/>
      <c r="I434" s="2"/>
      <c r="J434" s="12"/>
      <c r="K434" s="12"/>
    </row>
    <row r="435" spans="1:11" ht="15">
      <c r="A435" s="19"/>
      <c r="B435" s="17"/>
      <c r="C435" s="2"/>
      <c r="D435" s="2"/>
      <c r="E435" s="2"/>
      <c r="F435" s="2"/>
      <c r="G435" s="2"/>
      <c r="H435" s="2"/>
      <c r="I435" s="2"/>
      <c r="J435" s="12"/>
      <c r="K435" s="12"/>
    </row>
    <row r="436" spans="1:11" ht="18.75">
      <c r="A436" s="89" t="s">
        <v>454</v>
      </c>
      <c r="B436" s="89"/>
      <c r="C436" s="89"/>
      <c r="D436" s="89"/>
      <c r="E436" s="89"/>
      <c r="F436" s="89"/>
      <c r="G436" s="89"/>
      <c r="H436" s="89"/>
      <c r="I436" s="89"/>
      <c r="J436" s="89"/>
      <c r="K436" s="89"/>
    </row>
    <row r="437" spans="1:11" ht="15">
      <c r="A437" s="69"/>
      <c r="B437" s="24"/>
      <c r="C437" s="24"/>
      <c r="D437" s="24"/>
      <c r="E437" s="24"/>
      <c r="F437" s="24"/>
      <c r="G437" s="24"/>
      <c r="H437" s="24"/>
      <c r="I437" s="24"/>
      <c r="J437" s="24"/>
      <c r="K437" s="24"/>
    </row>
    <row r="438" spans="1:11" ht="15">
      <c r="A438" s="20" t="s">
        <v>455</v>
      </c>
      <c r="B438" s="88" t="s">
        <v>456</v>
      </c>
      <c r="C438" s="88"/>
      <c r="D438" s="88" t="s">
        <v>457</v>
      </c>
      <c r="E438" s="88"/>
      <c r="F438" s="88" t="s">
        <v>458</v>
      </c>
      <c r="G438" s="88"/>
      <c r="H438" s="24"/>
      <c r="I438" s="24"/>
      <c r="J438" s="24"/>
      <c r="K438" s="24"/>
    </row>
    <row r="439" spans="1:11" ht="15">
      <c r="A439" s="28" t="s">
        <v>459</v>
      </c>
      <c r="B439" s="25" t="s">
        <v>100</v>
      </c>
      <c r="C439" s="26" t="s">
        <v>101</v>
      </c>
      <c r="D439" s="25" t="s">
        <v>100</v>
      </c>
      <c r="E439" s="26" t="s">
        <v>101</v>
      </c>
      <c r="F439" s="25" t="s">
        <v>100</v>
      </c>
      <c r="G439" s="26" t="s">
        <v>101</v>
      </c>
      <c r="H439" s="24"/>
      <c r="I439" s="24"/>
      <c r="J439" s="24"/>
      <c r="K439" s="24"/>
    </row>
    <row r="440" spans="1:11" ht="15">
      <c r="A440" s="19" t="s">
        <v>229</v>
      </c>
      <c r="B440" s="29">
        <v>395</v>
      </c>
      <c r="C440" s="30">
        <f>(B440-20)*0.8+20</f>
        <v>320</v>
      </c>
      <c r="D440" s="29">
        <v>695</v>
      </c>
      <c r="E440" s="30">
        <f>(D440-20)*0.8+20</f>
        <v>560</v>
      </c>
      <c r="F440" s="29">
        <v>395</v>
      </c>
      <c r="G440" s="30">
        <f>(F440-20)*0.8+20</f>
        <v>320</v>
      </c>
      <c r="H440" s="24"/>
      <c r="I440" s="24"/>
      <c r="J440" s="24"/>
      <c r="K440" s="24"/>
    </row>
    <row r="441" spans="1:11" ht="15">
      <c r="A441" s="1" t="s">
        <v>105</v>
      </c>
      <c r="B441" s="29">
        <v>115</v>
      </c>
      <c r="C441" s="30">
        <f>B441*0.8</f>
        <v>92</v>
      </c>
      <c r="D441" s="29">
        <v>205</v>
      </c>
      <c r="E441" s="30">
        <f>D441*0.8</f>
        <v>164</v>
      </c>
      <c r="F441" s="29">
        <v>115</v>
      </c>
      <c r="G441" s="30">
        <f>F441*0.8</f>
        <v>92</v>
      </c>
      <c r="H441" s="24"/>
      <c r="I441" s="24"/>
      <c r="J441" s="24"/>
      <c r="K441" s="24"/>
    </row>
    <row r="442" spans="1:11" ht="15">
      <c r="A442" s="1" t="s">
        <v>460</v>
      </c>
      <c r="B442" s="29">
        <v>1635</v>
      </c>
      <c r="C442" s="30">
        <f>(B442-510)*0.8+510</f>
        <v>1410</v>
      </c>
      <c r="D442" s="29">
        <v>2160</v>
      </c>
      <c r="E442" s="30">
        <f>(D442-510)*0.8+510</f>
        <v>1830</v>
      </c>
      <c r="F442" s="29">
        <v>1635</v>
      </c>
      <c r="G442" s="30">
        <f>(F442-510)*0.8+510</f>
        <v>1410</v>
      </c>
      <c r="H442" s="24"/>
      <c r="I442" s="24"/>
      <c r="J442" s="24"/>
      <c r="K442" s="24"/>
    </row>
    <row r="443" spans="1:11" ht="15">
      <c r="A443" s="28" t="s">
        <v>5</v>
      </c>
      <c r="B443" s="24"/>
      <c r="C443" s="24"/>
      <c r="D443" s="24"/>
      <c r="E443" s="24"/>
      <c r="F443" s="24"/>
      <c r="G443" s="24"/>
      <c r="H443" s="24"/>
      <c r="I443" s="24"/>
      <c r="J443" s="24"/>
      <c r="K443" s="24"/>
    </row>
    <row r="444" spans="1:11" ht="15">
      <c r="A444" s="19" t="s">
        <v>461</v>
      </c>
      <c r="B444" s="17" t="s">
        <v>462</v>
      </c>
      <c r="C444" s="24"/>
      <c r="D444" s="24"/>
      <c r="E444" s="24"/>
      <c r="F444" s="24"/>
      <c r="G444" s="24"/>
      <c r="H444" s="24"/>
      <c r="I444" s="24"/>
      <c r="J444" s="24"/>
      <c r="K444" s="24"/>
    </row>
    <row r="445" spans="1:11" ht="15">
      <c r="A445" s="19" t="s">
        <v>460</v>
      </c>
      <c r="B445" s="17" t="s">
        <v>463</v>
      </c>
      <c r="C445" s="24"/>
      <c r="D445" s="24"/>
      <c r="E445" s="24"/>
      <c r="F445" s="24"/>
      <c r="G445" s="24"/>
      <c r="H445" s="24"/>
      <c r="I445" s="24"/>
      <c r="J445" s="24"/>
      <c r="K445" s="24"/>
    </row>
    <row r="446" spans="1:11" ht="15">
      <c r="A446" s="19"/>
      <c r="B446" s="17" t="s">
        <v>464</v>
      </c>
      <c r="C446" s="24"/>
      <c r="D446" s="24"/>
      <c r="E446" s="24"/>
      <c r="F446" s="24"/>
      <c r="G446" s="24"/>
      <c r="H446" s="24"/>
      <c r="I446" s="24"/>
      <c r="J446" s="24"/>
      <c r="K446" s="24"/>
    </row>
    <row r="447" spans="1:11" ht="15">
      <c r="A447" s="19" t="s">
        <v>123</v>
      </c>
      <c r="B447" s="17" t="s">
        <v>465</v>
      </c>
      <c r="C447" s="24"/>
      <c r="D447" s="24"/>
      <c r="E447" s="24"/>
      <c r="F447" s="24"/>
      <c r="G447" s="24"/>
      <c r="H447" s="24"/>
      <c r="I447" s="24"/>
      <c r="J447" s="24"/>
      <c r="K447" s="24"/>
    </row>
    <row r="448" spans="1:11" ht="15">
      <c r="A448" s="19"/>
      <c r="B448" s="17"/>
      <c r="C448" s="24"/>
      <c r="D448" s="24"/>
      <c r="E448" s="24"/>
      <c r="F448" s="24"/>
      <c r="G448" s="24"/>
      <c r="H448" s="24"/>
      <c r="I448" s="24"/>
      <c r="J448" s="24"/>
      <c r="K448" s="24"/>
    </row>
    <row r="449" spans="1:11" ht="15">
      <c r="A449" s="20" t="s">
        <v>466</v>
      </c>
      <c r="B449" s="88" t="s">
        <v>467</v>
      </c>
      <c r="C449" s="90"/>
      <c r="D449" s="88" t="s">
        <v>98</v>
      </c>
      <c r="E449" s="88"/>
      <c r="F449" s="88" t="s">
        <v>468</v>
      </c>
      <c r="G449" s="88"/>
      <c r="H449" s="24"/>
      <c r="I449" s="24"/>
      <c r="J449" s="24"/>
      <c r="K449" s="24"/>
    </row>
    <row r="450" spans="1:11" ht="15">
      <c r="A450" s="28" t="s">
        <v>469</v>
      </c>
      <c r="B450" s="25" t="s">
        <v>100</v>
      </c>
      <c r="C450" s="27" t="s">
        <v>101</v>
      </c>
      <c r="D450" s="25" t="s">
        <v>100</v>
      </c>
      <c r="E450" s="26" t="s">
        <v>101</v>
      </c>
      <c r="F450" s="25" t="s">
        <v>100</v>
      </c>
      <c r="G450" s="26" t="s">
        <v>101</v>
      </c>
      <c r="H450" s="24"/>
      <c r="I450" s="24"/>
      <c r="J450" s="24"/>
      <c r="K450" s="24"/>
    </row>
    <row r="451" spans="1:11" ht="15">
      <c r="A451" s="19" t="s">
        <v>470</v>
      </c>
      <c r="B451" s="29">
        <v>560</v>
      </c>
      <c r="C451" s="30">
        <f>(B451-80)*0.8+80</f>
        <v>464</v>
      </c>
      <c r="D451" s="29">
        <v>730</v>
      </c>
      <c r="E451" s="30">
        <f>(D451-80)*0.8+80</f>
        <v>600</v>
      </c>
      <c r="F451" s="29">
        <v>560</v>
      </c>
      <c r="G451" s="30">
        <f>(F451-80)*0.8+80</f>
        <v>464</v>
      </c>
      <c r="H451" s="24"/>
      <c r="I451" s="24"/>
      <c r="J451" s="24"/>
      <c r="K451" s="24"/>
    </row>
    <row r="452" spans="1:11" ht="15">
      <c r="A452" s="1" t="s">
        <v>471</v>
      </c>
      <c r="B452" s="29">
        <v>704</v>
      </c>
      <c r="C452" s="32">
        <f>B452*0.8</f>
        <v>563.2</v>
      </c>
      <c r="D452" s="29">
        <v>925</v>
      </c>
      <c r="E452" s="30">
        <f>(D452-80)*0.8+80</f>
        <v>756</v>
      </c>
      <c r="F452" s="29">
        <v>704</v>
      </c>
      <c r="G452" s="30">
        <f>(F452-80)*0.8+80</f>
        <v>579.2</v>
      </c>
      <c r="H452" s="24"/>
      <c r="I452" s="24"/>
      <c r="J452" s="24"/>
      <c r="K452" s="24"/>
    </row>
    <row r="453" spans="1:11" ht="15">
      <c r="A453" s="28" t="s">
        <v>472</v>
      </c>
      <c r="B453" s="29"/>
      <c r="C453" s="32"/>
      <c r="D453" s="29"/>
      <c r="E453" s="32"/>
      <c r="F453" s="29"/>
      <c r="G453" s="30"/>
      <c r="H453" s="24"/>
      <c r="I453" s="24"/>
      <c r="J453" s="24"/>
      <c r="K453" s="24"/>
    </row>
    <row r="454" spans="1:11" ht="15">
      <c r="A454" s="19" t="s">
        <v>470</v>
      </c>
      <c r="B454" s="29" t="s">
        <v>71</v>
      </c>
      <c r="C454" s="30" t="s">
        <v>71</v>
      </c>
      <c r="D454" s="29">
        <v>700</v>
      </c>
      <c r="E454" s="30">
        <f>(D454-80)*0.8+80</f>
        <v>576</v>
      </c>
      <c r="F454" s="29" t="s">
        <v>71</v>
      </c>
      <c r="G454" s="30" t="s">
        <v>71</v>
      </c>
      <c r="H454" s="24"/>
      <c r="I454" s="24"/>
      <c r="J454" s="24"/>
      <c r="K454" s="24"/>
    </row>
    <row r="455" spans="1:11" ht="15">
      <c r="A455" s="1" t="s">
        <v>471</v>
      </c>
      <c r="B455" s="29" t="s">
        <v>71</v>
      </c>
      <c r="C455" s="30" t="s">
        <v>71</v>
      </c>
      <c r="D455" s="29">
        <v>886</v>
      </c>
      <c r="E455" s="30">
        <f>(D455-80)*0.8+80</f>
        <v>724.8000000000001</v>
      </c>
      <c r="F455" s="29" t="s">
        <v>71</v>
      </c>
      <c r="G455" s="30" t="s">
        <v>71</v>
      </c>
      <c r="H455" s="24"/>
      <c r="I455" s="24"/>
      <c r="J455" s="24"/>
      <c r="K455" s="24"/>
    </row>
    <row r="456" spans="1:11" ht="15">
      <c r="A456" s="28" t="s">
        <v>5</v>
      </c>
      <c r="B456" s="24"/>
      <c r="C456" s="24"/>
      <c r="D456" s="24"/>
      <c r="E456" s="24"/>
      <c r="F456" s="24"/>
      <c r="G456" s="24"/>
      <c r="H456" s="24"/>
      <c r="I456" s="24"/>
      <c r="J456" s="24"/>
      <c r="K456" s="24"/>
    </row>
    <row r="457" spans="1:11" ht="15">
      <c r="A457" s="19" t="s">
        <v>461</v>
      </c>
      <c r="B457" s="17" t="s">
        <v>473</v>
      </c>
      <c r="C457" s="24"/>
      <c r="D457" s="24"/>
      <c r="E457" s="24"/>
      <c r="F457" s="24"/>
      <c r="G457" s="24"/>
      <c r="H457" s="24"/>
      <c r="I457" s="24"/>
      <c r="J457" s="24"/>
      <c r="K457" s="24"/>
    </row>
    <row r="458" spans="1:11" ht="15">
      <c r="A458" s="19" t="s">
        <v>474</v>
      </c>
      <c r="B458" s="17" t="s">
        <v>475</v>
      </c>
      <c r="C458" s="24"/>
      <c r="D458" s="24"/>
      <c r="E458" s="24"/>
      <c r="F458" s="24"/>
      <c r="G458" s="24"/>
      <c r="H458" s="24"/>
      <c r="I458" s="24"/>
      <c r="J458" s="24"/>
      <c r="K458" s="24"/>
    </row>
    <row r="459" spans="1:11" ht="15">
      <c r="A459" s="19"/>
      <c r="B459" s="17" t="s">
        <v>476</v>
      </c>
      <c r="C459" s="24"/>
      <c r="D459" s="24"/>
      <c r="E459" s="24"/>
      <c r="F459" s="24"/>
      <c r="G459" s="24"/>
      <c r="H459" s="24"/>
      <c r="I459" s="24"/>
      <c r="J459" s="24"/>
      <c r="K459" s="24"/>
    </row>
    <row r="460" spans="1:11" ht="15">
      <c r="A460" s="12"/>
      <c r="B460" s="17"/>
      <c r="C460" s="24"/>
      <c r="D460" s="24"/>
      <c r="E460" s="24"/>
      <c r="F460" s="24"/>
      <c r="G460" s="24"/>
      <c r="H460" s="24"/>
      <c r="I460" s="24"/>
      <c r="J460" s="24"/>
      <c r="K460" s="24"/>
    </row>
    <row r="461" spans="1:11" ht="15">
      <c r="A461" s="20" t="s">
        <v>477</v>
      </c>
      <c r="B461" s="94" t="s">
        <v>478</v>
      </c>
      <c r="C461" s="97"/>
      <c r="D461" s="94" t="s">
        <v>98</v>
      </c>
      <c r="E461" s="100"/>
      <c r="F461" s="94" t="s">
        <v>162</v>
      </c>
      <c r="G461" s="97"/>
      <c r="H461" s="24"/>
      <c r="I461" s="24"/>
      <c r="J461" s="24"/>
      <c r="K461" s="24"/>
    </row>
    <row r="462" spans="1:11" ht="15">
      <c r="A462" s="28" t="s">
        <v>479</v>
      </c>
      <c r="B462" s="25" t="s">
        <v>100</v>
      </c>
      <c r="C462" s="26" t="s">
        <v>101</v>
      </c>
      <c r="D462" s="25" t="s">
        <v>100</v>
      </c>
      <c r="E462" s="27" t="s">
        <v>101</v>
      </c>
      <c r="F462" s="25" t="s">
        <v>100</v>
      </c>
      <c r="G462" s="26" t="s">
        <v>101</v>
      </c>
      <c r="H462" s="24"/>
      <c r="I462" s="24"/>
      <c r="J462" s="24"/>
      <c r="K462" s="24"/>
    </row>
    <row r="463" spans="1:11" ht="15">
      <c r="A463" s="1" t="s">
        <v>480</v>
      </c>
      <c r="B463" s="29">
        <v>415</v>
      </c>
      <c r="C463" s="30">
        <f>(B463-20)*0.8+20</f>
        <v>336</v>
      </c>
      <c r="D463" s="29">
        <v>500</v>
      </c>
      <c r="E463" s="30">
        <f>(D463-20)*0.8+20</f>
        <v>404</v>
      </c>
      <c r="F463" s="29">
        <v>415</v>
      </c>
      <c r="G463" s="30">
        <f>(F463-20)*0.8+20</f>
        <v>336</v>
      </c>
      <c r="H463" s="24"/>
      <c r="I463" s="24"/>
      <c r="J463" s="24"/>
      <c r="K463" s="24"/>
    </row>
    <row r="464" spans="1:11" ht="15">
      <c r="A464" s="1" t="s">
        <v>481</v>
      </c>
      <c r="B464" s="29">
        <v>475</v>
      </c>
      <c r="C464" s="30">
        <f>(B464-20)*0.8+20</f>
        <v>384</v>
      </c>
      <c r="D464" s="29">
        <v>560</v>
      </c>
      <c r="E464" s="30">
        <f>(D464-20)*0.8+20</f>
        <v>452</v>
      </c>
      <c r="F464" s="29">
        <v>475</v>
      </c>
      <c r="G464" s="30">
        <f>(F464-20)*0.8+20</f>
        <v>384</v>
      </c>
      <c r="H464" s="24"/>
      <c r="I464" s="24"/>
      <c r="J464" s="24"/>
      <c r="K464" s="24"/>
    </row>
    <row r="465" spans="1:11" ht="15">
      <c r="A465" s="1" t="s">
        <v>105</v>
      </c>
      <c r="B465" s="29"/>
      <c r="C465" s="30"/>
      <c r="D465" s="29">
        <v>144</v>
      </c>
      <c r="E465" s="30">
        <f>D465*0.8</f>
        <v>115.2</v>
      </c>
      <c r="F465" s="29"/>
      <c r="G465" s="30"/>
      <c r="H465" s="24"/>
      <c r="I465" s="24"/>
      <c r="J465" s="24"/>
      <c r="K465" s="24"/>
    </row>
    <row r="466" spans="1:11" ht="15">
      <c r="A466" s="1" t="s">
        <v>482</v>
      </c>
      <c r="B466" s="29">
        <v>218</v>
      </c>
      <c r="C466" s="30">
        <f>(B466-20)*0.8+20</f>
        <v>178.4</v>
      </c>
      <c r="D466" s="29">
        <v>260</v>
      </c>
      <c r="E466" s="30">
        <f>(D466-20)*0.8+20</f>
        <v>212</v>
      </c>
      <c r="F466" s="29">
        <v>218</v>
      </c>
      <c r="G466" s="30">
        <f>(F466-20)*0.8+20</f>
        <v>178.4</v>
      </c>
      <c r="H466" s="24"/>
      <c r="I466" s="24"/>
      <c r="J466" s="24"/>
      <c r="K466" s="24"/>
    </row>
    <row r="467" spans="1:11" ht="15">
      <c r="A467" s="28" t="s">
        <v>483</v>
      </c>
      <c r="B467" s="94" t="s">
        <v>216</v>
      </c>
      <c r="C467" s="97"/>
      <c r="D467" s="94" t="s">
        <v>130</v>
      </c>
      <c r="E467" s="97"/>
      <c r="F467" s="94" t="s">
        <v>218</v>
      </c>
      <c r="G467" s="97"/>
      <c r="H467" s="24"/>
      <c r="I467" s="24"/>
      <c r="J467" s="24"/>
      <c r="K467" s="24"/>
    </row>
    <row r="468" spans="1:11" ht="15">
      <c r="A468" s="1"/>
      <c r="B468" s="29">
        <v>450</v>
      </c>
      <c r="C468" s="30">
        <f>(B468-50)*0.8+50</f>
        <v>370</v>
      </c>
      <c r="D468" s="29">
        <v>545</v>
      </c>
      <c r="E468" s="30">
        <f>(D468-50)*0.8+50</f>
        <v>446</v>
      </c>
      <c r="F468" s="29">
        <v>450</v>
      </c>
      <c r="G468" s="30">
        <f>(F468-50)*0.8+50</f>
        <v>370</v>
      </c>
      <c r="H468" s="24"/>
      <c r="I468" s="24"/>
      <c r="J468" s="24"/>
      <c r="K468" s="24"/>
    </row>
    <row r="469" spans="1:11" ht="15">
      <c r="A469" s="1" t="s">
        <v>105</v>
      </c>
      <c r="B469" s="29"/>
      <c r="C469" s="30"/>
      <c r="D469" s="29">
        <v>149</v>
      </c>
      <c r="E469" s="30">
        <f>D469*0.8</f>
        <v>119.2</v>
      </c>
      <c r="F469" s="29"/>
      <c r="G469" s="30"/>
      <c r="H469" s="24"/>
      <c r="I469" s="24"/>
      <c r="J469" s="24"/>
      <c r="K469" s="24"/>
    </row>
    <row r="470" spans="1:11" ht="15">
      <c r="A470" s="28" t="s">
        <v>484</v>
      </c>
      <c r="B470" s="94" t="s">
        <v>485</v>
      </c>
      <c r="C470" s="97"/>
      <c r="D470" s="94" t="s">
        <v>486</v>
      </c>
      <c r="E470" s="97"/>
      <c r="F470" s="94" t="s">
        <v>487</v>
      </c>
      <c r="G470" s="97"/>
      <c r="H470" s="24"/>
      <c r="I470" s="24"/>
      <c r="J470" s="24"/>
      <c r="K470" s="24"/>
    </row>
    <row r="471" spans="1:11" ht="15">
      <c r="A471" s="1" t="s">
        <v>229</v>
      </c>
      <c r="B471" s="29" t="s">
        <v>104</v>
      </c>
      <c r="C471" s="30" t="s">
        <v>104</v>
      </c>
      <c r="D471" s="29">
        <v>825</v>
      </c>
      <c r="E471" s="30">
        <f>(D471-50)*0.8+50</f>
        <v>670</v>
      </c>
      <c r="F471" s="29" t="s">
        <v>104</v>
      </c>
      <c r="G471" s="30" t="s">
        <v>104</v>
      </c>
      <c r="H471" s="24"/>
      <c r="I471" s="24"/>
      <c r="J471" s="24"/>
      <c r="K471" s="24"/>
    </row>
    <row r="472" spans="1:11" ht="15">
      <c r="A472" s="1" t="s">
        <v>105</v>
      </c>
      <c r="B472" s="29"/>
      <c r="C472" s="30"/>
      <c r="D472" s="29">
        <v>233</v>
      </c>
      <c r="E472" s="30">
        <f>D472*0.85</f>
        <v>198.04999999999998</v>
      </c>
      <c r="F472" s="29"/>
      <c r="G472" s="30"/>
      <c r="H472" s="24"/>
      <c r="I472" s="24"/>
      <c r="J472" s="24"/>
      <c r="K472" s="24"/>
    </row>
    <row r="473" spans="1:11" ht="15">
      <c r="A473" s="28" t="s">
        <v>5</v>
      </c>
      <c r="B473" s="24"/>
      <c r="C473" s="24"/>
      <c r="D473" s="24"/>
      <c r="E473" s="24"/>
      <c r="F473" s="24"/>
      <c r="G473" s="24"/>
      <c r="H473" s="24"/>
      <c r="I473" s="24"/>
      <c r="J473" s="24"/>
      <c r="K473" s="24"/>
    </row>
    <row r="474" spans="1:11" ht="15">
      <c r="A474" s="19" t="s">
        <v>461</v>
      </c>
      <c r="B474" s="17" t="s">
        <v>488</v>
      </c>
      <c r="C474" s="24"/>
      <c r="D474" s="24"/>
      <c r="E474" s="24"/>
      <c r="F474" s="24"/>
      <c r="G474" s="24"/>
      <c r="H474" s="24"/>
      <c r="I474" s="24"/>
      <c r="J474" s="24"/>
      <c r="K474" s="24"/>
    </row>
    <row r="475" spans="1:11" ht="15">
      <c r="A475" s="19"/>
      <c r="B475" s="17" t="s">
        <v>489</v>
      </c>
      <c r="C475" s="24"/>
      <c r="D475" s="24"/>
      <c r="E475" s="24"/>
      <c r="F475" s="24"/>
      <c r="G475" s="24"/>
      <c r="H475" s="24"/>
      <c r="I475" s="24"/>
      <c r="J475" s="24"/>
      <c r="K475" s="24"/>
    </row>
    <row r="476" spans="1:11" ht="15">
      <c r="A476" s="19"/>
      <c r="B476" s="17" t="s">
        <v>490</v>
      </c>
      <c r="C476" s="24"/>
      <c r="D476" s="24"/>
      <c r="E476" s="24"/>
      <c r="F476" s="24"/>
      <c r="G476" s="24"/>
      <c r="H476" s="24"/>
      <c r="I476" s="24"/>
      <c r="J476" s="24"/>
      <c r="K476" s="24"/>
    </row>
    <row r="477" spans="1:11" ht="15">
      <c r="A477" s="19" t="s">
        <v>491</v>
      </c>
      <c r="B477" s="19" t="s">
        <v>492</v>
      </c>
      <c r="C477" s="19"/>
      <c r="D477" s="19"/>
      <c r="E477" s="19"/>
      <c r="F477" s="19"/>
      <c r="G477" s="19"/>
      <c r="H477" s="24"/>
      <c r="I477" s="24"/>
      <c r="J477" s="24"/>
      <c r="K477" s="24"/>
    </row>
    <row r="478" spans="1:11" ht="15">
      <c r="A478" s="19" t="s">
        <v>121</v>
      </c>
      <c r="B478" s="19" t="s">
        <v>493</v>
      </c>
      <c r="C478" s="19"/>
      <c r="D478" s="19"/>
      <c r="E478" s="19"/>
      <c r="F478" s="19"/>
      <c r="G478" s="19"/>
      <c r="H478" s="24"/>
      <c r="I478" s="24"/>
      <c r="J478" s="24"/>
      <c r="K478" s="24"/>
    </row>
    <row r="479" spans="1:11" ht="15">
      <c r="A479" s="19"/>
      <c r="B479" s="19"/>
      <c r="C479" s="19"/>
      <c r="D479" s="19"/>
      <c r="E479" s="19"/>
      <c r="F479" s="19"/>
      <c r="G479" s="19"/>
      <c r="H479" s="24"/>
      <c r="I479" s="24"/>
      <c r="J479" s="24"/>
      <c r="K479" s="24"/>
    </row>
    <row r="480" spans="1:11" ht="15">
      <c r="A480" s="21" t="s">
        <v>494</v>
      </c>
      <c r="B480" s="21"/>
      <c r="C480" s="21"/>
      <c r="D480" s="21"/>
      <c r="E480" s="21"/>
      <c r="F480" s="21"/>
      <c r="G480" s="21"/>
      <c r="H480" s="24"/>
      <c r="I480" s="24"/>
      <c r="J480" s="24"/>
      <c r="K480" s="24"/>
    </row>
    <row r="481" spans="1:11" ht="15">
      <c r="A481" s="21"/>
      <c r="B481" s="21"/>
      <c r="C481" s="21"/>
      <c r="D481" s="94" t="s">
        <v>216</v>
      </c>
      <c r="E481" s="97"/>
      <c r="F481" s="94" t="s">
        <v>495</v>
      </c>
      <c r="G481" s="97"/>
      <c r="H481" s="94" t="s">
        <v>218</v>
      </c>
      <c r="I481" s="97"/>
      <c r="J481" s="24"/>
      <c r="K481" s="24"/>
    </row>
    <row r="482" spans="1:11" ht="15">
      <c r="A482" s="19" t="s">
        <v>496</v>
      </c>
      <c r="B482" s="21"/>
      <c r="C482" s="21"/>
      <c r="D482" s="29">
        <v>2085</v>
      </c>
      <c r="E482" s="30">
        <f>(D482-190)*0.8+190</f>
        <v>1706</v>
      </c>
      <c r="F482" s="29">
        <v>2440</v>
      </c>
      <c r="G482" s="30">
        <f>(F482-190)*0.8+190</f>
        <v>1990</v>
      </c>
      <c r="H482" s="29">
        <v>2085</v>
      </c>
      <c r="I482" s="30">
        <f>(H482-190)*0.8+190</f>
        <v>1706</v>
      </c>
      <c r="J482" s="24"/>
      <c r="K482" s="24"/>
    </row>
    <row r="483" spans="1:11" ht="15">
      <c r="A483" s="1" t="s">
        <v>105</v>
      </c>
      <c r="B483" s="21"/>
      <c r="C483" s="21"/>
      <c r="D483" s="29"/>
      <c r="E483" s="30"/>
      <c r="F483" s="29">
        <v>675</v>
      </c>
      <c r="G483" s="30">
        <f>F483*0.85</f>
        <v>573.75</v>
      </c>
      <c r="H483" s="29"/>
      <c r="I483" s="30"/>
      <c r="J483" s="24"/>
      <c r="K483" s="24"/>
    </row>
    <row r="484" spans="1:11" ht="15">
      <c r="A484" s="19" t="s">
        <v>497</v>
      </c>
      <c r="B484" s="19"/>
      <c r="C484" s="19"/>
      <c r="D484" s="29" t="s">
        <v>71</v>
      </c>
      <c r="E484" s="30" t="s">
        <v>71</v>
      </c>
      <c r="F484" s="29">
        <v>3340</v>
      </c>
      <c r="G484" s="30">
        <f>(F484-190)*0.8+190</f>
        <v>2710</v>
      </c>
      <c r="H484" s="29" t="s">
        <v>71</v>
      </c>
      <c r="I484" s="30" t="s">
        <v>71</v>
      </c>
      <c r="J484" s="24"/>
      <c r="K484" s="24"/>
    </row>
    <row r="485" spans="1:11" ht="15">
      <c r="A485" s="1" t="s">
        <v>105</v>
      </c>
      <c r="B485" s="21"/>
      <c r="C485" s="21"/>
      <c r="D485" s="29"/>
      <c r="E485" s="30"/>
      <c r="F485" s="29">
        <v>945</v>
      </c>
      <c r="G485" s="30">
        <f>F485*0.85</f>
        <v>803.25</v>
      </c>
      <c r="H485" s="29"/>
      <c r="I485" s="30"/>
      <c r="J485" s="24"/>
      <c r="K485" s="24"/>
    </row>
    <row r="486" spans="1:11" ht="15">
      <c r="A486" s="19" t="s">
        <v>498</v>
      </c>
      <c r="B486" s="19"/>
      <c r="C486" s="19"/>
      <c r="D486" s="29" t="s">
        <v>71</v>
      </c>
      <c r="E486" s="30" t="s">
        <v>71</v>
      </c>
      <c r="F486" s="29">
        <v>4140</v>
      </c>
      <c r="G486" s="30">
        <f>(F486-290)*0.8+290</f>
        <v>3370</v>
      </c>
      <c r="H486" s="29" t="s">
        <v>71</v>
      </c>
      <c r="I486" s="30" t="s">
        <v>71</v>
      </c>
      <c r="J486" s="24"/>
      <c r="K486" s="24"/>
    </row>
    <row r="487" spans="1:11" ht="15">
      <c r="A487" s="1" t="s">
        <v>105</v>
      </c>
      <c r="B487" s="21"/>
      <c r="C487" s="21"/>
      <c r="D487" s="29"/>
      <c r="E487" s="30"/>
      <c r="F487" s="29">
        <v>1155</v>
      </c>
      <c r="G487" s="30">
        <f>F487*0.85</f>
        <v>981.75</v>
      </c>
      <c r="H487" s="29"/>
      <c r="I487" s="30"/>
      <c r="J487" s="24"/>
      <c r="K487" s="24"/>
    </row>
    <row r="488" spans="1:11" ht="15">
      <c r="A488" s="19"/>
      <c r="B488" s="19"/>
      <c r="C488" s="19"/>
      <c r="D488" s="2"/>
      <c r="E488" s="2"/>
      <c r="F488" s="2"/>
      <c r="G488" s="2"/>
      <c r="H488" s="2"/>
      <c r="I488" s="2"/>
      <c r="J488" s="24"/>
      <c r="K488" s="24"/>
    </row>
    <row r="489" spans="1:11" ht="15">
      <c r="A489" s="20" t="s">
        <v>499</v>
      </c>
      <c r="B489" s="88" t="s">
        <v>500</v>
      </c>
      <c r="C489" s="115"/>
      <c r="D489" s="19"/>
      <c r="E489" s="19"/>
      <c r="F489" s="24"/>
      <c r="G489" s="24"/>
      <c r="H489" s="24"/>
      <c r="I489" s="24"/>
      <c r="J489" s="1"/>
      <c r="K489" s="1"/>
    </row>
    <row r="490" spans="1:11" ht="15">
      <c r="A490" s="70" t="s">
        <v>501</v>
      </c>
      <c r="B490" s="25" t="s">
        <v>100</v>
      </c>
      <c r="C490" s="26" t="s">
        <v>101</v>
      </c>
      <c r="D490" s="19"/>
      <c r="E490" s="19"/>
      <c r="F490" s="24"/>
      <c r="G490" s="24"/>
      <c r="H490" s="24"/>
      <c r="I490" s="24"/>
      <c r="J490" s="1"/>
      <c r="K490" s="1"/>
    </row>
    <row r="491" spans="1:11" ht="15">
      <c r="A491" s="19" t="s">
        <v>229</v>
      </c>
      <c r="B491" s="29">
        <v>495</v>
      </c>
      <c r="C491" s="30">
        <f>B491*0.8</f>
        <v>396</v>
      </c>
      <c r="D491" s="19"/>
      <c r="E491" s="19"/>
      <c r="F491" s="24"/>
      <c r="G491" s="24"/>
      <c r="H491" s="24"/>
      <c r="I491" s="24"/>
      <c r="J491" s="1"/>
      <c r="K491" s="1"/>
    </row>
    <row r="492" spans="1:11" ht="15">
      <c r="A492" s="19" t="s">
        <v>105</v>
      </c>
      <c r="B492" s="29" t="s">
        <v>71</v>
      </c>
      <c r="C492" s="30" t="s">
        <v>71</v>
      </c>
      <c r="D492" s="19"/>
      <c r="E492" s="19"/>
      <c r="F492" s="24"/>
      <c r="G492" s="71"/>
      <c r="H492" s="24"/>
      <c r="I492" s="24"/>
      <c r="J492" s="1"/>
      <c r="K492" s="1"/>
    </row>
    <row r="493" spans="1:11" ht="15">
      <c r="A493" s="28" t="s">
        <v>5</v>
      </c>
      <c r="B493" s="2"/>
      <c r="C493" s="19"/>
      <c r="D493" s="2"/>
      <c r="E493" s="2"/>
      <c r="F493" s="19"/>
      <c r="G493" s="19"/>
      <c r="H493" s="24"/>
      <c r="I493" s="24"/>
      <c r="J493" s="24"/>
      <c r="K493" s="24"/>
    </row>
    <row r="494" spans="1:11" ht="15">
      <c r="A494" s="19" t="s">
        <v>125</v>
      </c>
      <c r="B494" s="17" t="s">
        <v>502</v>
      </c>
      <c r="C494" s="19"/>
      <c r="D494" s="2"/>
      <c r="E494" s="2"/>
      <c r="F494" s="19"/>
      <c r="G494" s="19"/>
      <c r="H494" s="24"/>
      <c r="I494" s="24"/>
      <c r="J494" s="24"/>
      <c r="K494" s="24"/>
    </row>
    <row r="495" spans="1:11" ht="15">
      <c r="A495" s="19" t="s">
        <v>491</v>
      </c>
      <c r="B495" s="19" t="s">
        <v>503</v>
      </c>
      <c r="C495" s="19"/>
      <c r="D495" s="2"/>
      <c r="E495" s="2"/>
      <c r="F495" s="19"/>
      <c r="G495" s="19"/>
      <c r="H495" s="24"/>
      <c r="I495" s="24"/>
      <c r="J495" s="24"/>
      <c r="K495" s="24"/>
    </row>
    <row r="496" spans="1:11" ht="15">
      <c r="A496" s="19"/>
      <c r="B496" s="19"/>
      <c r="C496" s="19"/>
      <c r="D496" s="2"/>
      <c r="E496" s="2"/>
      <c r="F496" s="19"/>
      <c r="G496" s="19"/>
      <c r="H496" s="24"/>
      <c r="I496" s="24"/>
      <c r="J496" s="24"/>
      <c r="K496" s="24"/>
    </row>
    <row r="497" spans="1:11" ht="15">
      <c r="A497" s="20" t="s">
        <v>504</v>
      </c>
      <c r="B497" s="90" t="s">
        <v>505</v>
      </c>
      <c r="C497" s="108"/>
      <c r="D497" s="90" t="s">
        <v>130</v>
      </c>
      <c r="E497" s="114"/>
      <c r="F497" s="90" t="s">
        <v>506</v>
      </c>
      <c r="G497" s="114"/>
      <c r="H497" s="90" t="s">
        <v>507</v>
      </c>
      <c r="I497" s="108"/>
      <c r="J497" s="24"/>
      <c r="K497" s="24"/>
    </row>
    <row r="498" spans="1:11" ht="15">
      <c r="A498" s="72"/>
      <c r="B498" s="25" t="s">
        <v>100</v>
      </c>
      <c r="C498" s="26" t="s">
        <v>101</v>
      </c>
      <c r="D498" s="25" t="s">
        <v>100</v>
      </c>
      <c r="E498" s="27" t="s">
        <v>101</v>
      </c>
      <c r="F498" s="25" t="s">
        <v>100</v>
      </c>
      <c r="G498" s="27" t="s">
        <v>101</v>
      </c>
      <c r="H498" s="25" t="s">
        <v>100</v>
      </c>
      <c r="I498" s="26" t="s">
        <v>101</v>
      </c>
      <c r="J498" s="24"/>
      <c r="K498" s="24"/>
    </row>
    <row r="499" spans="1:11" ht="15">
      <c r="A499" s="19" t="s">
        <v>229</v>
      </c>
      <c r="B499" s="29">
        <v>445</v>
      </c>
      <c r="C499" s="30">
        <f>(B499-35)*0.8+35</f>
        <v>363</v>
      </c>
      <c r="D499" s="29">
        <v>535</v>
      </c>
      <c r="E499" s="30">
        <f>(D499-35)*0.8+35</f>
        <v>435</v>
      </c>
      <c r="F499" s="29">
        <v>475</v>
      </c>
      <c r="G499" s="30">
        <f>(F499-35)*0.8+35</f>
        <v>387</v>
      </c>
      <c r="H499" s="29">
        <v>535</v>
      </c>
      <c r="I499" s="30">
        <f>(H499-35)*0.8+35</f>
        <v>435</v>
      </c>
      <c r="J499" s="24"/>
      <c r="K499" s="24"/>
    </row>
    <row r="500" spans="1:11" ht="15">
      <c r="A500" s="19" t="s">
        <v>105</v>
      </c>
      <c r="B500" s="29">
        <v>82</v>
      </c>
      <c r="C500" s="30">
        <f>(B500)*0.8</f>
        <v>65.60000000000001</v>
      </c>
      <c r="D500" s="29">
        <v>100</v>
      </c>
      <c r="E500" s="30">
        <f>(D500)*0.8</f>
        <v>80</v>
      </c>
      <c r="F500" s="29">
        <v>88</v>
      </c>
      <c r="G500" s="30">
        <f>(F500)*0.8</f>
        <v>70.4</v>
      </c>
      <c r="H500" s="29">
        <v>100</v>
      </c>
      <c r="I500" s="30">
        <f>(H500)*0.8</f>
        <v>80</v>
      </c>
      <c r="J500" s="24"/>
      <c r="K500" s="24"/>
    </row>
    <row r="501" spans="1:11" ht="15">
      <c r="A501" s="28" t="s">
        <v>5</v>
      </c>
      <c r="B501" s="2"/>
      <c r="C501" s="19"/>
      <c r="D501" s="2"/>
      <c r="E501" s="2"/>
      <c r="F501" s="19"/>
      <c r="G501" s="19"/>
      <c r="H501" s="24"/>
      <c r="I501" s="24"/>
      <c r="J501" s="24"/>
      <c r="K501" s="24"/>
    </row>
    <row r="502" spans="1:11" ht="15">
      <c r="A502" s="19" t="s">
        <v>491</v>
      </c>
      <c r="B502" s="17" t="s">
        <v>508</v>
      </c>
      <c r="C502" s="19"/>
      <c r="D502" s="2"/>
      <c r="E502" s="2"/>
      <c r="F502" s="19"/>
      <c r="G502" s="19"/>
      <c r="H502" s="24"/>
      <c r="I502" s="24"/>
      <c r="J502" s="24"/>
      <c r="K502" s="24"/>
    </row>
    <row r="503" spans="1:11" ht="15">
      <c r="A503" s="19" t="s">
        <v>121</v>
      </c>
      <c r="B503" s="19" t="s">
        <v>509</v>
      </c>
      <c r="C503" s="19"/>
      <c r="D503" s="2"/>
      <c r="E503" s="2"/>
      <c r="F503" s="19"/>
      <c r="G503" s="19"/>
      <c r="H503" s="24"/>
      <c r="I503" s="24"/>
      <c r="J503" s="24"/>
      <c r="K503" s="24"/>
    </row>
    <row r="504" spans="1:11" ht="15">
      <c r="A504" s="19" t="s">
        <v>510</v>
      </c>
      <c r="B504" s="19" t="s">
        <v>511</v>
      </c>
      <c r="C504" s="19"/>
      <c r="D504" s="2"/>
      <c r="E504" s="2"/>
      <c r="F504" s="19"/>
      <c r="G504" s="19"/>
      <c r="H504" s="24"/>
      <c r="I504" s="24"/>
      <c r="J504" s="24"/>
      <c r="K504" s="24"/>
    </row>
    <row r="505" spans="1:11" ht="15">
      <c r="A505" s="19"/>
      <c r="B505" s="19"/>
      <c r="C505" s="19"/>
      <c r="D505" s="2"/>
      <c r="E505" s="2"/>
      <c r="F505" s="19"/>
      <c r="G505" s="19"/>
      <c r="H505" s="24"/>
      <c r="I505" s="24"/>
      <c r="J505" s="24"/>
      <c r="K505" s="24"/>
    </row>
    <row r="506" spans="1:11" ht="15">
      <c r="A506" s="20" t="s">
        <v>512</v>
      </c>
      <c r="B506" s="90" t="s">
        <v>467</v>
      </c>
      <c r="C506" s="108"/>
      <c r="D506" s="90" t="s">
        <v>513</v>
      </c>
      <c r="E506" s="114"/>
      <c r="F506" s="90" t="s">
        <v>514</v>
      </c>
      <c r="G506" s="108"/>
      <c r="H506" s="93"/>
      <c r="I506" s="92"/>
      <c r="J506" s="24"/>
      <c r="K506" s="24"/>
    </row>
    <row r="507" spans="1:11" ht="15">
      <c r="A507" s="72"/>
      <c r="B507" s="25" t="s">
        <v>100</v>
      </c>
      <c r="C507" s="26" t="s">
        <v>101</v>
      </c>
      <c r="D507" s="25" t="s">
        <v>100</v>
      </c>
      <c r="E507" s="27" t="s">
        <v>101</v>
      </c>
      <c r="F507" s="25" t="s">
        <v>100</v>
      </c>
      <c r="G507" s="26" t="s">
        <v>101</v>
      </c>
      <c r="H507" s="52"/>
      <c r="I507" s="52"/>
      <c r="J507" s="24"/>
      <c r="K507" s="24"/>
    </row>
    <row r="508" spans="1:11" ht="15">
      <c r="A508" s="19" t="s">
        <v>229</v>
      </c>
      <c r="B508" s="29">
        <v>600</v>
      </c>
      <c r="C508" s="30">
        <f>(B508)*0.9</f>
        <v>540</v>
      </c>
      <c r="D508" s="29">
        <v>650</v>
      </c>
      <c r="E508" s="30">
        <f>(D508)*0.9</f>
        <v>585</v>
      </c>
      <c r="F508" s="29">
        <v>700</v>
      </c>
      <c r="G508" s="30">
        <f>(F508)*0.9</f>
        <v>630</v>
      </c>
      <c r="H508" s="2"/>
      <c r="I508" s="2"/>
      <c r="J508" s="24"/>
      <c r="K508" s="24"/>
    </row>
    <row r="509" spans="1:11" ht="15">
      <c r="A509" s="28" t="s">
        <v>5</v>
      </c>
      <c r="B509" s="2"/>
      <c r="C509" s="19"/>
      <c r="D509" s="2"/>
      <c r="E509" s="2"/>
      <c r="F509" s="19"/>
      <c r="G509" s="19"/>
      <c r="H509" s="24"/>
      <c r="I509" s="24"/>
      <c r="J509" s="24"/>
      <c r="K509" s="24"/>
    </row>
    <row r="510" spans="1:11" ht="15">
      <c r="A510" s="19" t="s">
        <v>491</v>
      </c>
      <c r="B510" s="17" t="s">
        <v>515</v>
      </c>
      <c r="C510" s="19"/>
      <c r="D510" s="2"/>
      <c r="E510" s="2"/>
      <c r="F510" s="19"/>
      <c r="G510" s="19"/>
      <c r="H510" s="24"/>
      <c r="I510" s="24"/>
      <c r="J510" s="24"/>
      <c r="K510" s="24"/>
    </row>
    <row r="511" spans="1:11" ht="15">
      <c r="A511" s="19"/>
      <c r="B511" s="17" t="s">
        <v>516</v>
      </c>
      <c r="C511" s="19"/>
      <c r="D511" s="2"/>
      <c r="E511" s="2"/>
      <c r="F511" s="19"/>
      <c r="G511" s="19"/>
      <c r="H511" s="24"/>
      <c r="I511" s="24"/>
      <c r="J511" s="24"/>
      <c r="K511" s="24"/>
    </row>
    <row r="512" spans="1:11" ht="15">
      <c r="A512" s="19" t="s">
        <v>517</v>
      </c>
      <c r="B512" s="19" t="s">
        <v>518</v>
      </c>
      <c r="C512" s="19"/>
      <c r="D512" s="2"/>
      <c r="E512" s="2"/>
      <c r="F512" s="19"/>
      <c r="G512" s="19"/>
      <c r="H512" s="24"/>
      <c r="I512" s="24"/>
      <c r="J512" s="24"/>
      <c r="K512" s="24"/>
    </row>
    <row r="513" spans="1:11" ht="15">
      <c r="A513" s="19"/>
      <c r="B513" s="19"/>
      <c r="C513" s="19"/>
      <c r="D513" s="2"/>
      <c r="E513" s="2"/>
      <c r="F513" s="19"/>
      <c r="G513" s="19"/>
      <c r="H513" s="24"/>
      <c r="I513" s="24"/>
      <c r="J513" s="24"/>
      <c r="K513" s="24"/>
    </row>
    <row r="514" spans="1:11" ht="15">
      <c r="A514" s="70" t="s">
        <v>501</v>
      </c>
      <c r="B514" s="19"/>
      <c r="C514" s="19"/>
      <c r="D514" s="2"/>
      <c r="E514" s="2"/>
      <c r="F514" s="19"/>
      <c r="G514" s="19"/>
      <c r="H514" s="24"/>
      <c r="I514" s="24"/>
      <c r="J514" s="24"/>
      <c r="K514" s="24"/>
    </row>
    <row r="515" spans="1:11" ht="15">
      <c r="A515" s="20" t="s">
        <v>519</v>
      </c>
      <c r="B515" s="88" t="s">
        <v>520</v>
      </c>
      <c r="C515" s="88"/>
      <c r="D515" s="88" t="s">
        <v>521</v>
      </c>
      <c r="E515" s="88"/>
      <c r="F515" s="93"/>
      <c r="G515" s="93"/>
      <c r="H515" s="24"/>
      <c r="I515" s="24"/>
      <c r="J515" s="24"/>
      <c r="K515" s="24"/>
    </row>
    <row r="516" spans="1:11" ht="15">
      <c r="A516" s="28" t="s">
        <v>522</v>
      </c>
      <c r="B516" s="25" t="s">
        <v>100</v>
      </c>
      <c r="C516" s="26" t="s">
        <v>101</v>
      </c>
      <c r="D516" s="25" t="s">
        <v>100</v>
      </c>
      <c r="E516" s="38" t="s">
        <v>101</v>
      </c>
      <c r="F516" s="52"/>
      <c r="G516" s="52"/>
      <c r="H516" s="24"/>
      <c r="I516" s="24"/>
      <c r="J516" s="24"/>
      <c r="K516" s="24"/>
    </row>
    <row r="517" spans="1:11" ht="15">
      <c r="A517" s="19" t="s">
        <v>523</v>
      </c>
      <c r="B517" s="29">
        <v>375</v>
      </c>
      <c r="C517" s="30">
        <f>(B517-50)*0.8+50</f>
        <v>310</v>
      </c>
      <c r="D517" s="29">
        <v>500</v>
      </c>
      <c r="E517" s="30">
        <f>(D517-50)*0.8+50</f>
        <v>410</v>
      </c>
      <c r="F517" s="2"/>
      <c r="G517" s="2"/>
      <c r="H517" s="24"/>
      <c r="I517" s="24"/>
      <c r="J517" s="24"/>
      <c r="K517" s="24"/>
    </row>
    <row r="518" spans="1:11" ht="15">
      <c r="A518" s="28" t="s">
        <v>5</v>
      </c>
      <c r="B518" s="24"/>
      <c r="C518" s="24"/>
      <c r="D518" s="24"/>
      <c r="E518" s="24"/>
      <c r="F518" s="24"/>
      <c r="G518" s="24"/>
      <c r="H518" s="24"/>
      <c r="I518" s="24"/>
      <c r="J518" s="24"/>
      <c r="K518" s="24"/>
    </row>
    <row r="519" spans="1:11" ht="15">
      <c r="A519" s="19" t="s">
        <v>461</v>
      </c>
      <c r="B519" s="17" t="s">
        <v>524</v>
      </c>
      <c r="C519" s="24"/>
      <c r="D519" s="24"/>
      <c r="E519" s="24"/>
      <c r="F519" s="24"/>
      <c r="G519" s="24"/>
      <c r="H519" s="24"/>
      <c r="I519" s="24"/>
      <c r="J519" s="24"/>
      <c r="K519" s="24"/>
    </row>
    <row r="520" spans="1:11" ht="15">
      <c r="A520" s="19" t="s">
        <v>123</v>
      </c>
      <c r="B520" s="17" t="s">
        <v>525</v>
      </c>
      <c r="C520" s="24"/>
      <c r="D520" s="24"/>
      <c r="E520" s="24"/>
      <c r="F520" s="24"/>
      <c r="G520" s="24"/>
      <c r="H520" s="24"/>
      <c r="I520" s="24"/>
      <c r="J520" s="24"/>
      <c r="K520" s="24"/>
    </row>
    <row r="521" spans="1:11" ht="15">
      <c r="A521" s="19"/>
      <c r="B521" s="17" t="s">
        <v>526</v>
      </c>
      <c r="C521" s="24"/>
      <c r="D521" s="24"/>
      <c r="E521" s="24"/>
      <c r="F521" s="24"/>
      <c r="G521" s="24"/>
      <c r="H521" s="24"/>
      <c r="I521" s="24"/>
      <c r="J521" s="24"/>
      <c r="K521" s="24"/>
    </row>
    <row r="522" spans="1:11" ht="15">
      <c r="A522" s="19"/>
      <c r="B522" s="17" t="s">
        <v>527</v>
      </c>
      <c r="C522" s="24"/>
      <c r="D522" s="24"/>
      <c r="E522" s="24"/>
      <c r="F522" s="24"/>
      <c r="G522" s="24"/>
      <c r="H522" s="24"/>
      <c r="I522" s="24"/>
      <c r="J522" s="24"/>
      <c r="K522" s="24"/>
    </row>
    <row r="523" spans="1:11" ht="15">
      <c r="A523" s="73" t="s">
        <v>175</v>
      </c>
      <c r="B523" s="17" t="s">
        <v>528</v>
      </c>
      <c r="C523" s="24"/>
      <c r="D523" s="24"/>
      <c r="E523" s="24"/>
      <c r="F523" s="24"/>
      <c r="G523" s="24"/>
      <c r="H523" s="24"/>
      <c r="I523" s="24"/>
      <c r="J523" s="24"/>
      <c r="K523" s="24"/>
    </row>
    <row r="524" spans="1:11" ht="15">
      <c r="A524" s="19"/>
      <c r="B524" s="17"/>
      <c r="C524" s="2"/>
      <c r="D524" s="2"/>
      <c r="E524" s="2"/>
      <c r="F524" s="2"/>
      <c r="G524" s="2"/>
      <c r="H524" s="24"/>
      <c r="I524" s="24"/>
      <c r="J524" s="24"/>
      <c r="K524" s="24"/>
    </row>
    <row r="525" spans="1:11" ht="15">
      <c r="A525" s="74" t="s">
        <v>529</v>
      </c>
      <c r="B525" s="90" t="s">
        <v>159</v>
      </c>
      <c r="C525" s="108"/>
      <c r="D525" s="90" t="s">
        <v>130</v>
      </c>
      <c r="E525" s="108"/>
      <c r="F525" s="109" t="s">
        <v>530</v>
      </c>
      <c r="G525" s="111"/>
      <c r="H525" s="91"/>
      <c r="I525" s="92"/>
      <c r="J525" s="112"/>
      <c r="K525" s="113"/>
    </row>
    <row r="526" spans="1:11" ht="15">
      <c r="A526" s="28" t="s">
        <v>531</v>
      </c>
      <c r="B526" s="25" t="s">
        <v>100</v>
      </c>
      <c r="C526" s="26" t="s">
        <v>101</v>
      </c>
      <c r="D526" s="25" t="s">
        <v>100</v>
      </c>
      <c r="E526" s="26" t="s">
        <v>101</v>
      </c>
      <c r="F526" s="25" t="s">
        <v>100</v>
      </c>
      <c r="G526" s="27" t="s">
        <v>101</v>
      </c>
      <c r="H526" s="51"/>
      <c r="I526" s="52"/>
      <c r="J526" s="52"/>
      <c r="K526" s="52"/>
    </row>
    <row r="527" spans="1:11" ht="15">
      <c r="A527" s="1" t="s">
        <v>229</v>
      </c>
      <c r="B527" s="29" t="s">
        <v>104</v>
      </c>
      <c r="C527" s="32" t="s">
        <v>104</v>
      </c>
      <c r="D527" s="29">
        <v>1009</v>
      </c>
      <c r="E527" s="30">
        <f>D527*0.82</f>
        <v>827.38</v>
      </c>
      <c r="F527" s="29" t="s">
        <v>104</v>
      </c>
      <c r="G527" s="32" t="s">
        <v>104</v>
      </c>
      <c r="H527" s="53"/>
      <c r="I527" s="2"/>
      <c r="J527" s="2"/>
      <c r="K527" s="2"/>
    </row>
    <row r="528" spans="1:11" ht="15">
      <c r="A528" s="1" t="s">
        <v>105</v>
      </c>
      <c r="B528" s="29"/>
      <c r="C528" s="32"/>
      <c r="D528" s="29">
        <v>303</v>
      </c>
      <c r="E528" s="30">
        <f>D528*0.82</f>
        <v>248.45999999999998</v>
      </c>
      <c r="F528" s="29"/>
      <c r="G528" s="32"/>
      <c r="H528" s="53"/>
      <c r="I528" s="2"/>
      <c r="J528" s="2"/>
      <c r="K528" s="2"/>
    </row>
    <row r="529" spans="1:11" ht="15">
      <c r="A529" s="1" t="s">
        <v>532</v>
      </c>
      <c r="B529" s="29"/>
      <c r="C529" s="32"/>
      <c r="D529" s="29">
        <v>656</v>
      </c>
      <c r="E529" s="30">
        <f>D529*0.82</f>
        <v>537.92</v>
      </c>
      <c r="F529" s="29"/>
      <c r="G529" s="32"/>
      <c r="H529" s="53"/>
      <c r="I529" s="2"/>
      <c r="J529" s="2"/>
      <c r="K529" s="2"/>
    </row>
    <row r="530" spans="1:11" ht="15">
      <c r="A530" s="28" t="s">
        <v>533</v>
      </c>
      <c r="B530" s="29"/>
      <c r="C530" s="32"/>
      <c r="D530" s="29"/>
      <c r="E530" s="30"/>
      <c r="F530" s="29"/>
      <c r="G530" s="32"/>
      <c r="H530" s="53"/>
      <c r="I530" s="2"/>
      <c r="J530" s="2"/>
      <c r="K530" s="2"/>
    </row>
    <row r="531" spans="1:11" ht="15">
      <c r="A531" s="1" t="s">
        <v>229</v>
      </c>
      <c r="B531" s="29" t="s">
        <v>104</v>
      </c>
      <c r="C531" s="32" t="s">
        <v>104</v>
      </c>
      <c r="D531" s="29">
        <v>1240</v>
      </c>
      <c r="E531" s="30">
        <f>D531*0.82</f>
        <v>1016.8</v>
      </c>
      <c r="F531" s="29" t="s">
        <v>104</v>
      </c>
      <c r="G531" s="32" t="s">
        <v>104</v>
      </c>
      <c r="H531" s="53"/>
      <c r="I531" s="2"/>
      <c r="J531" s="2"/>
      <c r="K531" s="2"/>
    </row>
    <row r="532" spans="1:11" ht="15">
      <c r="A532" s="1" t="s">
        <v>105</v>
      </c>
      <c r="B532" s="29"/>
      <c r="C532" s="32"/>
      <c r="D532" s="29">
        <v>372</v>
      </c>
      <c r="E532" s="30">
        <f>D532*0.82</f>
        <v>305.03999999999996</v>
      </c>
      <c r="F532" s="29"/>
      <c r="G532" s="30"/>
      <c r="H532" s="53"/>
      <c r="I532" s="2"/>
      <c r="J532" s="2"/>
      <c r="K532" s="2"/>
    </row>
    <row r="533" spans="1:11" ht="15">
      <c r="A533" s="1" t="s">
        <v>532</v>
      </c>
      <c r="B533" s="29"/>
      <c r="C533" s="32"/>
      <c r="D533" s="29">
        <v>806</v>
      </c>
      <c r="E533" s="30">
        <f>D533*0.82</f>
        <v>660.92</v>
      </c>
      <c r="F533" s="29"/>
      <c r="G533" s="30"/>
      <c r="H533" s="53"/>
      <c r="I533" s="2"/>
      <c r="J533" s="2"/>
      <c r="K533" s="2"/>
    </row>
    <row r="534" spans="1:11" ht="15">
      <c r="A534" s="28" t="s">
        <v>5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5">
      <c r="A535" s="19" t="s">
        <v>534</v>
      </c>
      <c r="B535" s="17" t="s">
        <v>535</v>
      </c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5">
      <c r="A536" s="1" t="s">
        <v>123</v>
      </c>
      <c r="B536" s="17" t="s">
        <v>536</v>
      </c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7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8.75">
      <c r="A538" s="105" t="s">
        <v>537</v>
      </c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</row>
    <row r="539" spans="1:11" ht="15">
      <c r="A539" s="1"/>
      <c r="B539" s="17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35" t="s">
        <v>538</v>
      </c>
      <c r="B540" s="17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24" t="s">
        <v>539</v>
      </c>
      <c r="B541" s="90" t="s">
        <v>225</v>
      </c>
      <c r="C541" s="108"/>
      <c r="D541" s="90" t="s">
        <v>98</v>
      </c>
      <c r="E541" s="108"/>
      <c r="F541" s="1"/>
      <c r="G541" s="1"/>
      <c r="H541" s="1"/>
      <c r="I541" s="1"/>
      <c r="J541" s="1"/>
      <c r="K541" s="1"/>
    </row>
    <row r="542" spans="1:11" ht="15">
      <c r="A542" s="22"/>
      <c r="B542" s="25" t="s">
        <v>100</v>
      </c>
      <c r="C542" s="26" t="s">
        <v>101</v>
      </c>
      <c r="D542" s="25" t="s">
        <v>100</v>
      </c>
      <c r="E542" s="26" t="s">
        <v>101</v>
      </c>
      <c r="F542" s="1"/>
      <c r="G542" s="1"/>
      <c r="H542" s="1"/>
      <c r="I542" s="1"/>
      <c r="J542" s="1"/>
      <c r="K542" s="1"/>
    </row>
    <row r="543" spans="1:11" ht="15">
      <c r="A543" s="1" t="s">
        <v>540</v>
      </c>
      <c r="B543" s="29">
        <v>410</v>
      </c>
      <c r="C543" s="30">
        <f>(B543-35)*0.85+35</f>
        <v>353.75</v>
      </c>
      <c r="D543" s="29">
        <v>485</v>
      </c>
      <c r="E543" s="30">
        <f>(D543-35)*0.85+35</f>
        <v>417.5</v>
      </c>
      <c r="F543" s="1"/>
      <c r="G543" s="1"/>
      <c r="H543" s="1"/>
      <c r="I543" s="1"/>
      <c r="J543" s="1"/>
      <c r="K543" s="1"/>
    </row>
    <row r="544" spans="1:11" ht="15">
      <c r="A544" s="1" t="s">
        <v>105</v>
      </c>
      <c r="B544" s="29">
        <v>188</v>
      </c>
      <c r="C544" s="32">
        <f>B544*0.85</f>
        <v>159.79999999999998</v>
      </c>
      <c r="D544" s="29">
        <v>225</v>
      </c>
      <c r="E544" s="30">
        <f>D544*0.85</f>
        <v>191.25</v>
      </c>
      <c r="F544" s="1"/>
      <c r="G544" s="1"/>
      <c r="H544" s="1"/>
      <c r="I544" s="1"/>
      <c r="J544" s="1"/>
      <c r="K544" s="1"/>
    </row>
    <row r="545" spans="1:11" ht="15">
      <c r="A545" s="28" t="s">
        <v>5</v>
      </c>
      <c r="B545" s="17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9" t="s">
        <v>461</v>
      </c>
      <c r="B546" s="17" t="s">
        <v>541</v>
      </c>
      <c r="C546" s="24"/>
      <c r="D546" s="24"/>
      <c r="E546" s="24"/>
      <c r="F546" s="24"/>
      <c r="G546" s="24"/>
      <c r="H546" s="24"/>
      <c r="I546" s="24"/>
      <c r="J546" s="1"/>
      <c r="K546" s="1"/>
    </row>
    <row r="547" spans="1:11" ht="15">
      <c r="A547" s="19" t="s">
        <v>121</v>
      </c>
      <c r="B547" s="17" t="s">
        <v>542</v>
      </c>
      <c r="C547" s="24"/>
      <c r="D547" s="24"/>
      <c r="E547" s="24"/>
      <c r="F547" s="24"/>
      <c r="G547" s="24"/>
      <c r="H547" s="24"/>
      <c r="I547" s="24"/>
      <c r="J547" s="1"/>
      <c r="K547" s="1"/>
    </row>
    <row r="548" spans="1:11" ht="15">
      <c r="A548" s="1" t="s">
        <v>123</v>
      </c>
      <c r="B548" s="17" t="s">
        <v>543</v>
      </c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 t="s">
        <v>544</v>
      </c>
      <c r="B549" s="17" t="s">
        <v>545</v>
      </c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7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35" t="s">
        <v>546</v>
      </c>
      <c r="B551" s="17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24" t="s">
        <v>547</v>
      </c>
      <c r="B552" s="90" t="s">
        <v>548</v>
      </c>
      <c r="C552" s="108"/>
      <c r="D552" s="90" t="s">
        <v>549</v>
      </c>
      <c r="E552" s="108"/>
      <c r="F552" s="90" t="s">
        <v>550</v>
      </c>
      <c r="G552" s="108"/>
      <c r="H552" s="1"/>
      <c r="I552" s="1"/>
      <c r="J552" s="1"/>
      <c r="K552" s="1"/>
    </row>
    <row r="553" spans="1:11" ht="15">
      <c r="A553" s="1"/>
      <c r="B553" s="25" t="s">
        <v>100</v>
      </c>
      <c r="C553" s="26" t="s">
        <v>101</v>
      </c>
      <c r="D553" s="25" t="s">
        <v>100</v>
      </c>
      <c r="E553" s="26" t="s">
        <v>101</v>
      </c>
      <c r="F553" s="25" t="s">
        <v>100</v>
      </c>
      <c r="G553" s="26" t="s">
        <v>101</v>
      </c>
      <c r="H553" s="1"/>
      <c r="I553" s="1"/>
      <c r="J553" s="1"/>
      <c r="K553" s="1"/>
    </row>
    <row r="554" spans="1:11" ht="15">
      <c r="A554" s="1" t="s">
        <v>378</v>
      </c>
      <c r="B554" s="29">
        <v>1520</v>
      </c>
      <c r="C554" s="30">
        <f>(B554-120)*0.8+120</f>
        <v>1240</v>
      </c>
      <c r="D554" s="29" t="s">
        <v>104</v>
      </c>
      <c r="E554" s="32" t="s">
        <v>104</v>
      </c>
      <c r="F554" s="29">
        <v>1520</v>
      </c>
      <c r="G554" s="30">
        <f>(F554-120)*0.8+120</f>
        <v>1240</v>
      </c>
      <c r="H554" s="1"/>
      <c r="I554" s="1"/>
      <c r="J554" s="1"/>
      <c r="K554" s="1"/>
    </row>
    <row r="555" spans="1:11" ht="15">
      <c r="A555" s="1" t="s">
        <v>105</v>
      </c>
      <c r="B555" s="29">
        <v>357</v>
      </c>
      <c r="C555" s="32">
        <f>B555*0.8</f>
        <v>285.6</v>
      </c>
      <c r="D555" s="29"/>
      <c r="E555" s="30"/>
      <c r="F555" s="29">
        <v>357</v>
      </c>
      <c r="G555" s="30">
        <f>F555*0.8</f>
        <v>285.6</v>
      </c>
      <c r="H555" s="1"/>
      <c r="I555" s="1"/>
      <c r="J555" s="1"/>
      <c r="K555" s="1"/>
    </row>
    <row r="556" spans="1:11" ht="15">
      <c r="A556" s="28" t="s">
        <v>5</v>
      </c>
      <c r="B556" s="17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9" t="s">
        <v>461</v>
      </c>
      <c r="B557" s="17" t="s">
        <v>551</v>
      </c>
      <c r="C557" s="24"/>
      <c r="D557" s="24"/>
      <c r="E557" s="24"/>
      <c r="F557" s="24"/>
      <c r="G557" s="24"/>
      <c r="H557" s="24"/>
      <c r="I557" s="24"/>
      <c r="J557" s="1"/>
      <c r="K557" s="1"/>
    </row>
    <row r="558" spans="1:11" ht="15">
      <c r="A558" s="19"/>
      <c r="B558" s="17"/>
      <c r="C558" s="24"/>
      <c r="D558" s="24"/>
      <c r="E558" s="24"/>
      <c r="F558" s="24"/>
      <c r="G558" s="24"/>
      <c r="H558" s="24"/>
      <c r="I558" s="24"/>
      <c r="J558" s="1"/>
      <c r="K558" s="1"/>
    </row>
    <row r="559" spans="1:11" ht="15">
      <c r="A559" s="75" t="s">
        <v>552</v>
      </c>
      <c r="B559" s="17"/>
      <c r="C559" s="24"/>
      <c r="D559" s="24"/>
      <c r="E559" s="24"/>
      <c r="F559" s="24"/>
      <c r="G559" s="24"/>
      <c r="H559" s="24"/>
      <c r="I559" s="24"/>
      <c r="J559" s="1"/>
      <c r="K559" s="1"/>
    </row>
    <row r="560" spans="1:11" ht="15">
      <c r="A560" s="24" t="s">
        <v>553</v>
      </c>
      <c r="B560" s="90" t="s">
        <v>554</v>
      </c>
      <c r="C560" s="108"/>
      <c r="D560" s="109" t="s">
        <v>555</v>
      </c>
      <c r="E560" s="110"/>
      <c r="F560" s="24"/>
      <c r="G560" s="24"/>
      <c r="H560" s="24"/>
      <c r="I560" s="24"/>
      <c r="J560" s="1"/>
      <c r="K560" s="1"/>
    </row>
    <row r="561" spans="1:11" ht="15">
      <c r="A561" s="70" t="s">
        <v>501</v>
      </c>
      <c r="B561" s="25" t="s">
        <v>100</v>
      </c>
      <c r="C561" s="26" t="s">
        <v>101</v>
      </c>
      <c r="D561" s="25" t="s">
        <v>100</v>
      </c>
      <c r="E561" s="26" t="s">
        <v>101</v>
      </c>
      <c r="F561" s="24"/>
      <c r="G561" s="24"/>
      <c r="H561" s="24"/>
      <c r="I561" s="24"/>
      <c r="J561" s="1"/>
      <c r="K561" s="1"/>
    </row>
    <row r="562" spans="1:11" ht="15">
      <c r="A562" s="19" t="s">
        <v>154</v>
      </c>
      <c r="B562" s="29">
        <v>340</v>
      </c>
      <c r="C562" s="30">
        <f>(B562-10)*0.85+10</f>
        <v>290.5</v>
      </c>
      <c r="D562" s="29">
        <v>430</v>
      </c>
      <c r="E562" s="30">
        <f>(D562-10)*0.85+10</f>
        <v>367</v>
      </c>
      <c r="F562" s="24"/>
      <c r="G562" s="24"/>
      <c r="H562" s="24"/>
      <c r="I562" s="24"/>
      <c r="J562" s="1"/>
      <c r="K562" s="1"/>
    </row>
    <row r="563" spans="1:11" ht="15">
      <c r="A563" s="19" t="s">
        <v>105</v>
      </c>
      <c r="B563" s="39" t="s">
        <v>71</v>
      </c>
      <c r="C563" s="40" t="s">
        <v>71</v>
      </c>
      <c r="D563" s="39" t="s">
        <v>71</v>
      </c>
      <c r="E563" s="41" t="s">
        <v>71</v>
      </c>
      <c r="F563" s="24"/>
      <c r="G563" s="24"/>
      <c r="H563" s="24"/>
      <c r="I563" s="24"/>
      <c r="J563" s="1"/>
      <c r="K563" s="1"/>
    </row>
    <row r="564" spans="1:11" ht="15">
      <c r="A564" s="28" t="s">
        <v>5</v>
      </c>
      <c r="B564" s="17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9" t="s">
        <v>461</v>
      </c>
      <c r="B565" s="17" t="s">
        <v>556</v>
      </c>
      <c r="C565" s="24"/>
      <c r="D565" s="24"/>
      <c r="E565" s="24"/>
      <c r="F565" s="24"/>
      <c r="G565" s="24"/>
      <c r="H565" s="24"/>
      <c r="I565" s="24"/>
      <c r="J565" s="1"/>
      <c r="K565" s="1"/>
    </row>
    <row r="566" spans="1:11" ht="15">
      <c r="A566" s="1" t="s">
        <v>123</v>
      </c>
      <c r="B566" s="17" t="s">
        <v>557</v>
      </c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7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8.75">
      <c r="A568" s="105" t="s">
        <v>69</v>
      </c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</row>
    <row r="569" spans="1:11" ht="15">
      <c r="A569" s="64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20" t="s">
        <v>558</v>
      </c>
      <c r="B570" s="88" t="s">
        <v>559</v>
      </c>
      <c r="C570" s="90"/>
      <c r="D570" s="90" t="s">
        <v>560</v>
      </c>
      <c r="E570" s="107"/>
      <c r="F570" s="88" t="s">
        <v>561</v>
      </c>
      <c r="G570" s="90"/>
      <c r="H570" s="90" t="s">
        <v>562</v>
      </c>
      <c r="I570" s="107"/>
      <c r="J570" s="1"/>
      <c r="K570" s="1"/>
    </row>
    <row r="571" spans="1:11" ht="15">
      <c r="A571" s="28"/>
      <c r="B571" s="25" t="s">
        <v>100</v>
      </c>
      <c r="C571" s="27" t="s">
        <v>101</v>
      </c>
      <c r="D571" s="25" t="s">
        <v>100</v>
      </c>
      <c r="E571" s="38" t="s">
        <v>101</v>
      </c>
      <c r="F571" s="25" t="s">
        <v>100</v>
      </c>
      <c r="G571" s="27" t="s">
        <v>101</v>
      </c>
      <c r="H571" s="25" t="s">
        <v>100</v>
      </c>
      <c r="I571" s="38" t="s">
        <v>101</v>
      </c>
      <c r="J571" s="1"/>
      <c r="K571" s="1"/>
    </row>
    <row r="572" spans="1:11" ht="15">
      <c r="A572" s="19" t="s">
        <v>154</v>
      </c>
      <c r="B572" s="29">
        <v>450</v>
      </c>
      <c r="C572" s="32">
        <f>B572*0.8</f>
        <v>360</v>
      </c>
      <c r="D572" s="29">
        <v>475</v>
      </c>
      <c r="E572" s="30">
        <f>D572*0.8</f>
        <v>380</v>
      </c>
      <c r="F572" s="29">
        <v>450</v>
      </c>
      <c r="G572" s="32">
        <f>F572*0.8</f>
        <v>360</v>
      </c>
      <c r="H572" s="29">
        <v>475</v>
      </c>
      <c r="I572" s="30">
        <f>H572*0.8</f>
        <v>380</v>
      </c>
      <c r="J572" s="1"/>
      <c r="K572" s="1"/>
    </row>
    <row r="573" spans="1:11" ht="15">
      <c r="A573" s="1" t="s">
        <v>105</v>
      </c>
      <c r="B573" s="29">
        <v>113</v>
      </c>
      <c r="C573" s="32">
        <f>B573*0.8</f>
        <v>90.4</v>
      </c>
      <c r="D573" s="29">
        <v>238</v>
      </c>
      <c r="E573" s="30">
        <f>D573*0.8</f>
        <v>190.4</v>
      </c>
      <c r="F573" s="29">
        <v>113</v>
      </c>
      <c r="G573" s="32">
        <f>F573*0.8</f>
        <v>90.4</v>
      </c>
      <c r="H573" s="29">
        <v>238</v>
      </c>
      <c r="I573" s="30">
        <f>H573*0.8</f>
        <v>190.4</v>
      </c>
      <c r="J573" s="1"/>
      <c r="K573" s="1"/>
    </row>
    <row r="574" spans="1:11" ht="15">
      <c r="A574" s="1" t="s">
        <v>563</v>
      </c>
      <c r="B574" s="29">
        <v>1800</v>
      </c>
      <c r="C574" s="30">
        <f>B574*0.8</f>
        <v>1440</v>
      </c>
      <c r="D574" s="29">
        <v>1900</v>
      </c>
      <c r="E574" s="30">
        <f>D574*0.8</f>
        <v>1520</v>
      </c>
      <c r="F574" s="29">
        <v>1800</v>
      </c>
      <c r="G574" s="30">
        <f>F574*0.8</f>
        <v>1440</v>
      </c>
      <c r="H574" s="29">
        <v>1900</v>
      </c>
      <c r="I574" s="30">
        <f>H574*0.8</f>
        <v>1520</v>
      </c>
      <c r="J574" s="1"/>
      <c r="K574" s="1"/>
    </row>
    <row r="575" spans="1:11" ht="15">
      <c r="A575" s="1" t="s">
        <v>564</v>
      </c>
      <c r="B575" s="29">
        <v>2700</v>
      </c>
      <c r="C575" s="30">
        <f>B575*0.8</f>
        <v>2160</v>
      </c>
      <c r="D575" s="29">
        <v>2850</v>
      </c>
      <c r="E575" s="30">
        <f>D575*0.8</f>
        <v>2280</v>
      </c>
      <c r="F575" s="29">
        <v>2700</v>
      </c>
      <c r="G575" s="30">
        <f>F575*0.8</f>
        <v>2160</v>
      </c>
      <c r="H575" s="29">
        <v>2850</v>
      </c>
      <c r="I575" s="30">
        <f>H575*0.8</f>
        <v>2280</v>
      </c>
      <c r="J575" s="1"/>
      <c r="K575" s="1"/>
    </row>
    <row r="576" spans="1:11" ht="15">
      <c r="A576" s="28" t="s">
        <v>5</v>
      </c>
      <c r="B576" s="2"/>
      <c r="C576" s="2"/>
      <c r="D576" s="2"/>
      <c r="E576" s="2"/>
      <c r="F576" s="1"/>
      <c r="G576" s="1"/>
      <c r="H576" s="1"/>
      <c r="I576" s="1"/>
      <c r="J576" s="1"/>
      <c r="K576" s="1"/>
    </row>
    <row r="577" spans="1:11" ht="15">
      <c r="A577" s="17" t="s">
        <v>565</v>
      </c>
      <c r="B577" s="1" t="s">
        <v>566</v>
      </c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7" t="s">
        <v>491</v>
      </c>
      <c r="B578" s="1" t="s">
        <v>567</v>
      </c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7" t="s">
        <v>125</v>
      </c>
      <c r="B579" s="1" t="s">
        <v>568</v>
      </c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7" t="s">
        <v>123</v>
      </c>
      <c r="B580" s="1" t="s">
        <v>569</v>
      </c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20" t="s">
        <v>570</v>
      </c>
      <c r="B582" s="88" t="s">
        <v>571</v>
      </c>
      <c r="C582" s="88"/>
      <c r="D582" s="90" t="s">
        <v>129</v>
      </c>
      <c r="E582" s="107"/>
      <c r="F582" s="90" t="s">
        <v>130</v>
      </c>
      <c r="G582" s="107"/>
      <c r="H582" s="90" t="s">
        <v>218</v>
      </c>
      <c r="I582" s="107"/>
      <c r="J582" s="90" t="s">
        <v>410</v>
      </c>
      <c r="K582" s="107"/>
    </row>
    <row r="583" spans="1:11" ht="15">
      <c r="A583" s="28" t="s">
        <v>572</v>
      </c>
      <c r="B583" s="25" t="s">
        <v>100</v>
      </c>
      <c r="C583" s="26" t="s">
        <v>101</v>
      </c>
      <c r="D583" s="25" t="s">
        <v>100</v>
      </c>
      <c r="E583" s="27" t="s">
        <v>101</v>
      </c>
      <c r="F583" s="25" t="s">
        <v>100</v>
      </c>
      <c r="G583" s="38" t="s">
        <v>101</v>
      </c>
      <c r="H583" s="25" t="s">
        <v>100</v>
      </c>
      <c r="I583" s="38" t="s">
        <v>101</v>
      </c>
      <c r="J583" s="25" t="s">
        <v>100</v>
      </c>
      <c r="K583" s="38" t="s">
        <v>101</v>
      </c>
    </row>
    <row r="584" spans="1:11" ht="15">
      <c r="A584" s="19" t="s">
        <v>154</v>
      </c>
      <c r="B584" s="29">
        <v>630</v>
      </c>
      <c r="C584" s="30">
        <f>B584*0.8</f>
        <v>504</v>
      </c>
      <c r="D584" s="29">
        <v>756</v>
      </c>
      <c r="E584" s="30">
        <f>D584*0.8</f>
        <v>604.8000000000001</v>
      </c>
      <c r="F584" s="29">
        <v>990</v>
      </c>
      <c r="G584" s="30">
        <f>F584*0.8</f>
        <v>792</v>
      </c>
      <c r="H584" s="29">
        <v>756</v>
      </c>
      <c r="I584" s="30">
        <f>H584*0.8</f>
        <v>604.8000000000001</v>
      </c>
      <c r="J584" s="29">
        <v>630</v>
      </c>
      <c r="K584" s="30">
        <f>J584*0.8</f>
        <v>504</v>
      </c>
    </row>
    <row r="585" spans="1:11" ht="15">
      <c r="A585" s="1" t="s">
        <v>105</v>
      </c>
      <c r="B585" s="29" t="s">
        <v>71</v>
      </c>
      <c r="C585" s="41" t="s">
        <v>71</v>
      </c>
      <c r="D585" s="29" t="s">
        <v>71</v>
      </c>
      <c r="E585" s="41" t="s">
        <v>71</v>
      </c>
      <c r="F585" s="29">
        <v>220</v>
      </c>
      <c r="G585" s="30">
        <f>F585*0.8</f>
        <v>176</v>
      </c>
      <c r="H585" s="29" t="s">
        <v>71</v>
      </c>
      <c r="I585" s="41" t="s">
        <v>71</v>
      </c>
      <c r="J585" s="29" t="s">
        <v>71</v>
      </c>
      <c r="K585" s="41" t="s">
        <v>71</v>
      </c>
    </row>
    <row r="586" spans="1:11" ht="15">
      <c r="A586" s="28" t="s">
        <v>5</v>
      </c>
      <c r="B586" s="2"/>
      <c r="C586" s="2"/>
      <c r="D586" s="2"/>
      <c r="E586" s="2"/>
      <c r="F586" s="1"/>
      <c r="G586" s="1"/>
      <c r="H586" s="1"/>
      <c r="I586" s="1"/>
      <c r="J586" s="1"/>
      <c r="K586" s="1"/>
    </row>
    <row r="587" spans="1:11" ht="15">
      <c r="A587" s="17" t="s">
        <v>491</v>
      </c>
      <c r="B587" s="1" t="s">
        <v>573</v>
      </c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7" t="s">
        <v>125</v>
      </c>
      <c r="B588" s="1" t="s">
        <v>574</v>
      </c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7" t="s">
        <v>123</v>
      </c>
      <c r="B589" s="1" t="s">
        <v>575</v>
      </c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20" t="s">
        <v>576</v>
      </c>
      <c r="B591" s="88" t="s">
        <v>270</v>
      </c>
      <c r="C591" s="88"/>
      <c r="D591" s="88" t="s">
        <v>130</v>
      </c>
      <c r="E591" s="104"/>
      <c r="F591" s="88" t="s">
        <v>162</v>
      </c>
      <c r="G591" s="88"/>
      <c r="H591" s="93"/>
      <c r="I591" s="92"/>
      <c r="J591" s="93"/>
      <c r="K591" s="92"/>
    </row>
    <row r="592" spans="1:11" ht="15">
      <c r="A592" s="12"/>
      <c r="B592" s="25" t="s">
        <v>100</v>
      </c>
      <c r="C592" s="26" t="s">
        <v>101</v>
      </c>
      <c r="D592" s="25" t="s">
        <v>100</v>
      </c>
      <c r="E592" s="27" t="s">
        <v>101</v>
      </c>
      <c r="F592" s="25" t="s">
        <v>100</v>
      </c>
      <c r="G592" s="26" t="s">
        <v>101</v>
      </c>
      <c r="H592" s="52"/>
      <c r="I592" s="52"/>
      <c r="J592" s="52"/>
      <c r="K592" s="52"/>
    </row>
    <row r="593" spans="1:11" ht="15">
      <c r="A593" s="19" t="s">
        <v>577</v>
      </c>
      <c r="B593" s="29">
        <v>602</v>
      </c>
      <c r="C593" s="30">
        <f>B593*0.8</f>
        <v>481.6</v>
      </c>
      <c r="D593" s="29">
        <v>680</v>
      </c>
      <c r="E593" s="30">
        <f>D593*0.8</f>
        <v>544</v>
      </c>
      <c r="F593" s="29">
        <v>602</v>
      </c>
      <c r="G593" s="30">
        <f>F593*0.8</f>
        <v>481.6</v>
      </c>
      <c r="H593" s="2"/>
      <c r="I593" s="2"/>
      <c r="J593" s="2"/>
      <c r="K593" s="2"/>
    </row>
    <row r="594" spans="1:11" ht="15">
      <c r="A594" s="1" t="s">
        <v>105</v>
      </c>
      <c r="B594" s="29">
        <v>133</v>
      </c>
      <c r="C594" s="30">
        <f>B594*0.8</f>
        <v>106.4</v>
      </c>
      <c r="D594" s="29">
        <v>135</v>
      </c>
      <c r="E594" s="30">
        <f>D594*0.8</f>
        <v>108</v>
      </c>
      <c r="F594" s="29">
        <v>133</v>
      </c>
      <c r="G594" s="30">
        <f>F594*0.8</f>
        <v>106.4</v>
      </c>
      <c r="H594" s="2"/>
      <c r="I594" s="2"/>
      <c r="J594" s="2"/>
      <c r="K594" s="2"/>
    </row>
    <row r="595" spans="1:11" ht="15">
      <c r="A595" s="1" t="s">
        <v>578</v>
      </c>
      <c r="B595" s="29">
        <v>670</v>
      </c>
      <c r="C595" s="30">
        <f>B595*0.8</f>
        <v>536</v>
      </c>
      <c r="D595" s="29">
        <v>804</v>
      </c>
      <c r="E595" s="30">
        <f>D595*0.8</f>
        <v>643.2</v>
      </c>
      <c r="F595" s="29">
        <v>670</v>
      </c>
      <c r="G595" s="30">
        <f>F595*0.8</f>
        <v>536</v>
      </c>
      <c r="H595" s="2"/>
      <c r="I595" s="2"/>
      <c r="J595" s="2"/>
      <c r="K595" s="2"/>
    </row>
    <row r="596" spans="1:11" ht="15">
      <c r="A596" s="28" t="s">
        <v>5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5">
      <c r="A597" s="1" t="s">
        <v>491</v>
      </c>
      <c r="B597" s="17" t="s">
        <v>579</v>
      </c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5">
      <c r="A598" s="1" t="s">
        <v>123</v>
      </c>
      <c r="B598" s="17" t="s">
        <v>580</v>
      </c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5">
      <c r="A599" s="1" t="s">
        <v>581</v>
      </c>
      <c r="B599" s="17" t="s">
        <v>582</v>
      </c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5">
      <c r="A600" s="1"/>
      <c r="B600" s="17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5">
      <c r="A601" s="24" t="s">
        <v>583</v>
      </c>
      <c r="B601" s="88" t="s">
        <v>584</v>
      </c>
      <c r="C601" s="90"/>
      <c r="D601" s="91"/>
      <c r="E601" s="92"/>
      <c r="F601" s="2"/>
      <c r="G601" s="2"/>
      <c r="H601" s="2"/>
      <c r="I601" s="2"/>
      <c r="J601" s="2"/>
      <c r="K601" s="2"/>
    </row>
    <row r="602" spans="1:11" ht="15">
      <c r="A602" s="12"/>
      <c r="B602" s="25" t="s">
        <v>100</v>
      </c>
      <c r="C602" s="27" t="s">
        <v>101</v>
      </c>
      <c r="D602" s="51"/>
      <c r="E602" s="52"/>
      <c r="F602" s="2"/>
      <c r="G602" s="2"/>
      <c r="H602" s="2"/>
      <c r="I602" s="2"/>
      <c r="J602" s="2"/>
      <c r="K602" s="2"/>
    </row>
    <row r="603" spans="1:11" ht="15">
      <c r="A603" s="1" t="s">
        <v>585</v>
      </c>
      <c r="B603" s="29">
        <v>1015</v>
      </c>
      <c r="C603" s="32">
        <f>B603*0.8</f>
        <v>812</v>
      </c>
      <c r="D603" s="53"/>
      <c r="E603" s="2"/>
      <c r="F603" s="2"/>
      <c r="G603" s="2"/>
      <c r="H603" s="2"/>
      <c r="I603" s="2"/>
      <c r="J603" s="2"/>
      <c r="K603" s="2"/>
    </row>
    <row r="604" spans="1:11" ht="15">
      <c r="A604" s="1" t="s">
        <v>105</v>
      </c>
      <c r="B604" s="29">
        <v>508</v>
      </c>
      <c r="C604" s="32">
        <f>B604*0.8</f>
        <v>406.40000000000003</v>
      </c>
      <c r="D604" s="53"/>
      <c r="E604" s="2"/>
      <c r="F604" s="2"/>
      <c r="G604" s="2"/>
      <c r="H604" s="2"/>
      <c r="I604" s="2"/>
      <c r="J604" s="2"/>
      <c r="K604" s="2"/>
    </row>
    <row r="605" spans="1:11" ht="15">
      <c r="A605" s="1" t="s">
        <v>586</v>
      </c>
      <c r="B605" s="29">
        <v>1254</v>
      </c>
      <c r="C605" s="32">
        <f>B605*0.8</f>
        <v>1003.2</v>
      </c>
      <c r="D605" s="53"/>
      <c r="E605" s="2"/>
      <c r="F605" s="2"/>
      <c r="G605" s="2"/>
      <c r="H605" s="2"/>
      <c r="I605" s="2"/>
      <c r="J605" s="2"/>
      <c r="K605" s="2"/>
    </row>
    <row r="606" spans="1:11" ht="15">
      <c r="A606" s="1" t="s">
        <v>105</v>
      </c>
      <c r="B606" s="29">
        <v>627</v>
      </c>
      <c r="C606" s="30">
        <f>B606*0.8</f>
        <v>501.6</v>
      </c>
      <c r="D606" s="2"/>
      <c r="E606" s="2"/>
      <c r="F606" s="2"/>
      <c r="G606" s="2"/>
      <c r="H606" s="2"/>
      <c r="I606" s="2"/>
      <c r="J606" s="2"/>
      <c r="K606" s="2"/>
    </row>
    <row r="607" spans="1:11" ht="15">
      <c r="A607" s="28" t="s">
        <v>5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5">
      <c r="A608" s="1" t="s">
        <v>121</v>
      </c>
      <c r="B608" s="17" t="s">
        <v>587</v>
      </c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5">
      <c r="A609" s="1" t="s">
        <v>123</v>
      </c>
      <c r="B609" s="17" t="s">
        <v>588</v>
      </c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5">
      <c r="A610" s="1" t="s">
        <v>401</v>
      </c>
      <c r="B610" s="17" t="s">
        <v>589</v>
      </c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5">
      <c r="A611" s="1"/>
      <c r="B611" s="17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5">
      <c r="A612" s="20" t="s">
        <v>590</v>
      </c>
      <c r="B612" s="94" t="s">
        <v>233</v>
      </c>
      <c r="C612" s="97"/>
      <c r="D612" s="95" t="s">
        <v>234</v>
      </c>
      <c r="E612" s="101"/>
      <c r="F612" s="95" t="s">
        <v>98</v>
      </c>
      <c r="G612" s="101"/>
      <c r="H612" s="95" t="s">
        <v>162</v>
      </c>
      <c r="I612" s="102"/>
      <c r="J612" s="91"/>
      <c r="K612" s="93"/>
    </row>
    <row r="613" spans="1:11" ht="15">
      <c r="A613" s="12"/>
      <c r="B613" s="25" t="s">
        <v>100</v>
      </c>
      <c r="C613" s="26" t="s">
        <v>101</v>
      </c>
      <c r="D613" s="25" t="s">
        <v>100</v>
      </c>
      <c r="E613" s="26" t="s">
        <v>101</v>
      </c>
      <c r="F613" s="25" t="s">
        <v>100</v>
      </c>
      <c r="G613" s="26" t="s">
        <v>101</v>
      </c>
      <c r="H613" s="25" t="s">
        <v>100</v>
      </c>
      <c r="I613" s="27" t="s">
        <v>101</v>
      </c>
      <c r="J613" s="51"/>
      <c r="K613" s="52"/>
    </row>
    <row r="614" spans="1:11" ht="15">
      <c r="A614" s="19" t="s">
        <v>591</v>
      </c>
      <c r="B614" s="29">
        <v>425</v>
      </c>
      <c r="C614" s="30">
        <f>(B614-10)*0.8+10</f>
        <v>342</v>
      </c>
      <c r="D614" s="29">
        <v>470</v>
      </c>
      <c r="E614" s="30">
        <f>(D614-10)*0.8+10</f>
        <v>378</v>
      </c>
      <c r="F614" s="29">
        <v>530</v>
      </c>
      <c r="G614" s="30">
        <f>(F614-10)*0.8+10</f>
        <v>426</v>
      </c>
      <c r="H614" s="29">
        <v>425</v>
      </c>
      <c r="I614" s="30">
        <f>(H614-10)*0.8+10</f>
        <v>342</v>
      </c>
      <c r="J614" s="53"/>
      <c r="K614" s="2"/>
    </row>
    <row r="615" spans="1:11" ht="15">
      <c r="A615" s="19" t="s">
        <v>592</v>
      </c>
      <c r="B615" s="29">
        <v>470</v>
      </c>
      <c r="C615" s="30">
        <f>(B615-10)*0.8+10</f>
        <v>378</v>
      </c>
      <c r="D615" s="29">
        <v>530</v>
      </c>
      <c r="E615" s="30">
        <f>(D615-10)*0.8+10</f>
        <v>426</v>
      </c>
      <c r="F615" s="29">
        <v>620</v>
      </c>
      <c r="G615" s="30">
        <f>(F615-10)*0.8+10</f>
        <v>498</v>
      </c>
      <c r="H615" s="29">
        <v>470</v>
      </c>
      <c r="I615" s="30">
        <f>(H615-10)*0.8+10</f>
        <v>378</v>
      </c>
      <c r="J615" s="53"/>
      <c r="K615" s="2"/>
    </row>
    <row r="616" spans="1:11" ht="15">
      <c r="A616" s="19" t="s">
        <v>593</v>
      </c>
      <c r="B616" s="29">
        <v>530</v>
      </c>
      <c r="C616" s="30">
        <f>(B616-10)*0.8+10</f>
        <v>426</v>
      </c>
      <c r="D616" s="29">
        <v>650</v>
      </c>
      <c r="E616" s="30">
        <f>(D616-10)*0.8+10</f>
        <v>522</v>
      </c>
      <c r="F616" s="29">
        <v>690</v>
      </c>
      <c r="G616" s="30">
        <f>(F616-10)*0.8+10</f>
        <v>554</v>
      </c>
      <c r="H616" s="29">
        <v>530</v>
      </c>
      <c r="I616" s="30">
        <f>(H616-10)*0.8+10</f>
        <v>426</v>
      </c>
      <c r="J616" s="53"/>
      <c r="K616" s="2"/>
    </row>
    <row r="617" spans="1:11" ht="15">
      <c r="A617" s="1" t="s">
        <v>105</v>
      </c>
      <c r="B617" s="39" t="s">
        <v>71</v>
      </c>
      <c r="C617" s="41" t="s">
        <v>71</v>
      </c>
      <c r="D617" s="39" t="s">
        <v>71</v>
      </c>
      <c r="E617" s="41" t="s">
        <v>71</v>
      </c>
      <c r="F617" s="39" t="s">
        <v>71</v>
      </c>
      <c r="G617" s="41" t="s">
        <v>71</v>
      </c>
      <c r="H617" s="39" t="s">
        <v>71</v>
      </c>
      <c r="I617" s="40" t="s">
        <v>71</v>
      </c>
      <c r="J617" s="54"/>
      <c r="K617" s="44"/>
    </row>
    <row r="618" spans="1:11" ht="15">
      <c r="A618" s="28" t="s">
        <v>5</v>
      </c>
      <c r="B618" s="2"/>
      <c r="C618" s="44"/>
      <c r="D618" s="44"/>
      <c r="E618" s="44"/>
      <c r="F618" s="44"/>
      <c r="G618" s="44"/>
      <c r="H618" s="44"/>
      <c r="I618" s="44"/>
      <c r="J618" s="44"/>
      <c r="K618" s="44"/>
    </row>
    <row r="619" spans="1:11" ht="15">
      <c r="A619" s="19" t="s">
        <v>491</v>
      </c>
      <c r="B619" s="17" t="s">
        <v>594</v>
      </c>
      <c r="C619" s="44"/>
      <c r="D619" s="44"/>
      <c r="E619" s="44"/>
      <c r="F619" s="44"/>
      <c r="G619" s="44"/>
      <c r="H619" s="44"/>
      <c r="I619" s="44"/>
      <c r="J619" s="44"/>
      <c r="K619" s="44"/>
    </row>
    <row r="620" spans="1:11" ht="15">
      <c r="A620" s="19" t="s">
        <v>125</v>
      </c>
      <c r="B620" s="17" t="s">
        <v>595</v>
      </c>
      <c r="C620" s="44"/>
      <c r="D620" s="44"/>
      <c r="E620" s="44"/>
      <c r="F620" s="44"/>
      <c r="G620" s="44"/>
      <c r="H620" s="44"/>
      <c r="I620" s="44"/>
      <c r="J620" s="44"/>
      <c r="K620" s="44"/>
    </row>
    <row r="621" spans="1:11" ht="15">
      <c r="A621" s="28" t="s">
        <v>175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5">
      <c r="A622" s="19" t="s">
        <v>596</v>
      </c>
      <c r="B622" s="17" t="s">
        <v>597</v>
      </c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5">
      <c r="A623" s="1" t="s">
        <v>598</v>
      </c>
      <c r="B623" s="103" t="s">
        <v>264</v>
      </c>
      <c r="C623" s="103"/>
      <c r="D623" s="103"/>
      <c r="E623" s="103"/>
      <c r="F623" s="103"/>
      <c r="G623" s="103"/>
      <c r="H623" s="103"/>
      <c r="I623" s="103"/>
      <c r="J623" s="103"/>
      <c r="K623" s="103"/>
    </row>
    <row r="624" spans="1:11" ht="15">
      <c r="A624" s="19"/>
      <c r="B624" s="17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5">
      <c r="A625" s="20" t="s">
        <v>599</v>
      </c>
      <c r="B625" s="95" t="s">
        <v>600</v>
      </c>
      <c r="C625" s="98"/>
      <c r="D625" s="95" t="s">
        <v>129</v>
      </c>
      <c r="E625" s="98"/>
      <c r="F625" s="95" t="s">
        <v>130</v>
      </c>
      <c r="G625" s="98"/>
      <c r="H625" s="95" t="s">
        <v>601</v>
      </c>
      <c r="I625" s="99"/>
      <c r="J625" s="95" t="s">
        <v>602</v>
      </c>
      <c r="K625" s="98"/>
    </row>
    <row r="626" spans="1:11" ht="15">
      <c r="A626" s="28" t="s">
        <v>603</v>
      </c>
      <c r="B626" s="76" t="s">
        <v>100</v>
      </c>
      <c r="C626" s="27" t="s">
        <v>101</v>
      </c>
      <c r="D626" s="76" t="s">
        <v>100</v>
      </c>
      <c r="E626" s="27" t="s">
        <v>101</v>
      </c>
      <c r="F626" s="76" t="s">
        <v>100</v>
      </c>
      <c r="G626" s="27" t="s">
        <v>101</v>
      </c>
      <c r="H626" s="76" t="s">
        <v>100</v>
      </c>
      <c r="I626" s="27" t="s">
        <v>101</v>
      </c>
      <c r="J626" s="76" t="s">
        <v>100</v>
      </c>
      <c r="K626" s="26" t="s">
        <v>101</v>
      </c>
    </row>
    <row r="627" spans="1:11" ht="15">
      <c r="A627" s="19" t="s">
        <v>604</v>
      </c>
      <c r="B627" s="77">
        <v>665</v>
      </c>
      <c r="C627" s="32">
        <f>B627*0.8</f>
        <v>532</v>
      </c>
      <c r="D627" s="77">
        <v>745</v>
      </c>
      <c r="E627" s="32">
        <f>D627*0.8</f>
        <v>596</v>
      </c>
      <c r="F627" s="77">
        <v>865</v>
      </c>
      <c r="G627" s="32">
        <f>F627*0.8</f>
        <v>692</v>
      </c>
      <c r="H627" s="77">
        <v>665</v>
      </c>
      <c r="I627" s="32">
        <f>H627*0.8</f>
        <v>532</v>
      </c>
      <c r="J627" s="77">
        <v>865</v>
      </c>
      <c r="K627" s="30">
        <f>J627*0.8</f>
        <v>692</v>
      </c>
    </row>
    <row r="628" spans="1:11" ht="15">
      <c r="A628" s="1" t="s">
        <v>605</v>
      </c>
      <c r="B628" s="78">
        <v>532</v>
      </c>
      <c r="C628" s="32">
        <f>B628*0.8</f>
        <v>425.6</v>
      </c>
      <c r="D628" s="77">
        <v>596</v>
      </c>
      <c r="E628" s="32">
        <f>D628*0.8</f>
        <v>476.8</v>
      </c>
      <c r="F628" s="77">
        <v>779</v>
      </c>
      <c r="G628" s="32">
        <f>F628*0.8</f>
        <v>623.2</v>
      </c>
      <c r="H628" s="78">
        <v>532</v>
      </c>
      <c r="I628" s="32">
        <f>H628*0.8</f>
        <v>425.6</v>
      </c>
      <c r="J628" s="77">
        <v>779</v>
      </c>
      <c r="K628" s="79">
        <f>J628*0.8</f>
        <v>623.2</v>
      </c>
    </row>
    <row r="629" spans="1:11" ht="15">
      <c r="A629" s="1" t="s">
        <v>606</v>
      </c>
      <c r="B629" s="78">
        <v>466</v>
      </c>
      <c r="C629" s="32">
        <f>B629*0.8</f>
        <v>372.8</v>
      </c>
      <c r="D629" s="77">
        <v>522</v>
      </c>
      <c r="E629" s="32">
        <f>D629*0.8</f>
        <v>417.6</v>
      </c>
      <c r="F629" s="77">
        <v>692</v>
      </c>
      <c r="G629" s="32">
        <f>F629*0.8</f>
        <v>553.6</v>
      </c>
      <c r="H629" s="78">
        <v>466</v>
      </c>
      <c r="I629" s="32">
        <f>H629*0.8</f>
        <v>372.8</v>
      </c>
      <c r="J629" s="77">
        <v>692</v>
      </c>
      <c r="K629" s="79">
        <f>J629*0.8</f>
        <v>553.6</v>
      </c>
    </row>
    <row r="630" spans="1:11" ht="15">
      <c r="A630" s="28" t="s">
        <v>607</v>
      </c>
      <c r="B630" s="77"/>
      <c r="C630" s="32"/>
      <c r="D630" s="77"/>
      <c r="E630" s="32"/>
      <c r="F630" s="77"/>
      <c r="G630" s="32"/>
      <c r="H630" s="77"/>
      <c r="I630" s="32"/>
      <c r="J630" s="77"/>
      <c r="K630" s="30"/>
    </row>
    <row r="631" spans="1:11" ht="15">
      <c r="A631" s="19" t="s">
        <v>608</v>
      </c>
      <c r="B631" s="77">
        <v>880</v>
      </c>
      <c r="C631" s="32">
        <f aca="true" t="shared" si="8" ref="C631:C636">B631*0.8</f>
        <v>704</v>
      </c>
      <c r="D631" s="77">
        <v>990</v>
      </c>
      <c r="E631" s="32">
        <f aca="true" t="shared" si="9" ref="E631:E636">D631*0.8</f>
        <v>792</v>
      </c>
      <c r="F631" s="77">
        <v>1140</v>
      </c>
      <c r="G631" s="32">
        <f aca="true" t="shared" si="10" ref="G631:G636">F631*0.8</f>
        <v>912</v>
      </c>
      <c r="H631" s="77">
        <v>880</v>
      </c>
      <c r="I631" s="32">
        <f aca="true" t="shared" si="11" ref="I631:I636">H631*0.8</f>
        <v>704</v>
      </c>
      <c r="J631" s="77">
        <v>1140</v>
      </c>
      <c r="K631" s="79">
        <f aca="true" t="shared" si="12" ref="K631:K636">J631*0.8</f>
        <v>912</v>
      </c>
    </row>
    <row r="632" spans="1:11" ht="15">
      <c r="A632" s="19" t="s">
        <v>609</v>
      </c>
      <c r="B632" s="77">
        <v>704</v>
      </c>
      <c r="C632" s="32">
        <f t="shared" si="8"/>
        <v>563.2</v>
      </c>
      <c r="D632" s="77">
        <v>792</v>
      </c>
      <c r="E632" s="32">
        <f t="shared" si="9"/>
        <v>633.6</v>
      </c>
      <c r="F632" s="77">
        <v>1026</v>
      </c>
      <c r="G632" s="32">
        <f t="shared" si="10"/>
        <v>820.8000000000001</v>
      </c>
      <c r="H632" s="77">
        <v>704</v>
      </c>
      <c r="I632" s="32">
        <f t="shared" si="11"/>
        <v>563.2</v>
      </c>
      <c r="J632" s="77">
        <v>1026</v>
      </c>
      <c r="K632" s="79">
        <f t="shared" si="12"/>
        <v>820.8000000000001</v>
      </c>
    </row>
    <row r="633" spans="1:11" ht="15">
      <c r="A633" s="19" t="s">
        <v>610</v>
      </c>
      <c r="B633" s="77">
        <v>616</v>
      </c>
      <c r="C633" s="32">
        <f t="shared" si="8"/>
        <v>492.8</v>
      </c>
      <c r="D633" s="77">
        <v>693</v>
      </c>
      <c r="E633" s="32">
        <f t="shared" si="9"/>
        <v>554.4</v>
      </c>
      <c r="F633" s="77">
        <v>912</v>
      </c>
      <c r="G633" s="32">
        <f t="shared" si="10"/>
        <v>729.6</v>
      </c>
      <c r="H633" s="77">
        <v>616</v>
      </c>
      <c r="I633" s="32">
        <f t="shared" si="11"/>
        <v>492.8</v>
      </c>
      <c r="J633" s="77">
        <v>912</v>
      </c>
      <c r="K633" s="79">
        <f t="shared" si="12"/>
        <v>729.6</v>
      </c>
    </row>
    <row r="634" spans="1:11" ht="15">
      <c r="A634" s="19" t="s">
        <v>611</v>
      </c>
      <c r="B634" s="77">
        <v>780</v>
      </c>
      <c r="C634" s="32">
        <f t="shared" si="8"/>
        <v>624</v>
      </c>
      <c r="D634" s="77">
        <v>880</v>
      </c>
      <c r="E634" s="32">
        <f t="shared" si="9"/>
        <v>704</v>
      </c>
      <c r="F634" s="77">
        <v>1030</v>
      </c>
      <c r="G634" s="32">
        <f t="shared" si="10"/>
        <v>824</v>
      </c>
      <c r="H634" s="77">
        <v>780</v>
      </c>
      <c r="I634" s="32">
        <f t="shared" si="11"/>
        <v>624</v>
      </c>
      <c r="J634" s="77">
        <v>1030</v>
      </c>
      <c r="K634" s="79">
        <f t="shared" si="12"/>
        <v>824</v>
      </c>
    </row>
    <row r="635" spans="1:11" ht="15">
      <c r="A635" s="19" t="s">
        <v>612</v>
      </c>
      <c r="B635" s="77">
        <v>624</v>
      </c>
      <c r="C635" s="32">
        <f t="shared" si="8"/>
        <v>499.20000000000005</v>
      </c>
      <c r="D635" s="77">
        <v>704</v>
      </c>
      <c r="E635" s="32">
        <f t="shared" si="9"/>
        <v>563.2</v>
      </c>
      <c r="F635" s="77">
        <v>927</v>
      </c>
      <c r="G635" s="32">
        <f t="shared" si="10"/>
        <v>741.6</v>
      </c>
      <c r="H635" s="77">
        <v>624</v>
      </c>
      <c r="I635" s="32">
        <f t="shared" si="11"/>
        <v>499.20000000000005</v>
      </c>
      <c r="J635" s="77">
        <v>927</v>
      </c>
      <c r="K635" s="79">
        <f t="shared" si="12"/>
        <v>741.6</v>
      </c>
    </row>
    <row r="636" spans="1:11" ht="15">
      <c r="A636" s="19" t="s">
        <v>613</v>
      </c>
      <c r="B636" s="77">
        <v>546</v>
      </c>
      <c r="C636" s="32">
        <f t="shared" si="8"/>
        <v>436.8</v>
      </c>
      <c r="D636" s="77">
        <v>616</v>
      </c>
      <c r="E636" s="32">
        <f t="shared" si="9"/>
        <v>492.8</v>
      </c>
      <c r="F636" s="77">
        <v>824</v>
      </c>
      <c r="G636" s="32">
        <f t="shared" si="10"/>
        <v>659.2</v>
      </c>
      <c r="H636" s="77">
        <v>546</v>
      </c>
      <c r="I636" s="32">
        <f t="shared" si="11"/>
        <v>436.8</v>
      </c>
      <c r="J636" s="77">
        <v>824</v>
      </c>
      <c r="K636" s="79">
        <f t="shared" si="12"/>
        <v>659.2</v>
      </c>
    </row>
    <row r="637" spans="1:11" ht="15">
      <c r="A637" s="28" t="s">
        <v>5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5">
      <c r="A638" s="19" t="s">
        <v>614</v>
      </c>
      <c r="B638" s="17" t="s">
        <v>615</v>
      </c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5">
      <c r="A639" s="19" t="s">
        <v>616</v>
      </c>
      <c r="B639" s="17" t="s">
        <v>617</v>
      </c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5">
      <c r="A640" s="19" t="s">
        <v>618</v>
      </c>
      <c r="B640" s="17" t="s">
        <v>619</v>
      </c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5">
      <c r="A641" s="19" t="s">
        <v>491</v>
      </c>
      <c r="B641" s="17" t="s">
        <v>620</v>
      </c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5">
      <c r="A642" s="19" t="s">
        <v>125</v>
      </c>
      <c r="B642" s="17" t="s">
        <v>621</v>
      </c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5">
      <c r="A643" s="19"/>
      <c r="B643" s="17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5">
      <c r="A644" s="20" t="s">
        <v>622</v>
      </c>
      <c r="B644" s="94" t="s">
        <v>270</v>
      </c>
      <c r="C644" s="94"/>
      <c r="D644" s="94" t="s">
        <v>130</v>
      </c>
      <c r="E644" s="97"/>
      <c r="F644" s="94" t="s">
        <v>162</v>
      </c>
      <c r="G644" s="100"/>
      <c r="H644" s="91"/>
      <c r="I644" s="92"/>
      <c r="J644" s="93"/>
      <c r="K644" s="92"/>
    </row>
    <row r="645" spans="1:11" ht="15">
      <c r="A645" s="28"/>
      <c r="B645" s="25" t="s">
        <v>100</v>
      </c>
      <c r="C645" s="26" t="s">
        <v>101</v>
      </c>
      <c r="D645" s="25" t="s">
        <v>100</v>
      </c>
      <c r="E645" s="26" t="s">
        <v>101</v>
      </c>
      <c r="F645" s="25" t="s">
        <v>100</v>
      </c>
      <c r="G645" s="27" t="s">
        <v>101</v>
      </c>
      <c r="H645" s="51"/>
      <c r="I645" s="52"/>
      <c r="J645" s="52"/>
      <c r="K645" s="52"/>
    </row>
    <row r="646" spans="1:11" ht="15">
      <c r="A646" s="28" t="s">
        <v>623</v>
      </c>
      <c r="B646" s="25"/>
      <c r="C646" s="26"/>
      <c r="D646" s="25"/>
      <c r="E646" s="26"/>
      <c r="F646" s="25"/>
      <c r="G646" s="27"/>
      <c r="H646" s="51"/>
      <c r="I646" s="52"/>
      <c r="J646" s="52"/>
      <c r="K646" s="52"/>
    </row>
    <row r="647" spans="1:11" ht="15">
      <c r="A647" s="1" t="s">
        <v>624</v>
      </c>
      <c r="B647" s="29">
        <v>735</v>
      </c>
      <c r="C647" s="30">
        <f>B647*0.8</f>
        <v>588</v>
      </c>
      <c r="D647" s="29">
        <v>870</v>
      </c>
      <c r="E647" s="30">
        <f aca="true" t="shared" si="13" ref="E647:E654">D647*0.8</f>
        <v>696</v>
      </c>
      <c r="F647" s="29">
        <v>735</v>
      </c>
      <c r="G647" s="32">
        <f aca="true" t="shared" si="14" ref="G647:G658">F647*0.8</f>
        <v>588</v>
      </c>
      <c r="H647" s="53"/>
      <c r="I647" s="2"/>
      <c r="J647" s="2"/>
      <c r="K647" s="2"/>
    </row>
    <row r="648" spans="1:11" ht="15">
      <c r="A648" s="1" t="s">
        <v>105</v>
      </c>
      <c r="B648" s="29" t="s">
        <v>71</v>
      </c>
      <c r="C648" s="30" t="s">
        <v>71</v>
      </c>
      <c r="D648" s="29">
        <v>348</v>
      </c>
      <c r="E648" s="30">
        <f t="shared" si="13"/>
        <v>278.40000000000003</v>
      </c>
      <c r="F648" s="29" t="s">
        <v>71</v>
      </c>
      <c r="G648" s="32" t="s">
        <v>71</v>
      </c>
      <c r="H648" s="53"/>
      <c r="I648" s="2"/>
      <c r="J648" s="2"/>
      <c r="K648" s="2"/>
    </row>
    <row r="649" spans="1:11" ht="15">
      <c r="A649" s="1" t="s">
        <v>625</v>
      </c>
      <c r="B649" s="29">
        <v>870</v>
      </c>
      <c r="C649" s="30">
        <f>B649*0.8</f>
        <v>696</v>
      </c>
      <c r="D649" s="29">
        <v>1000</v>
      </c>
      <c r="E649" s="30">
        <f t="shared" si="13"/>
        <v>800</v>
      </c>
      <c r="F649" s="29">
        <v>870</v>
      </c>
      <c r="G649" s="32">
        <f t="shared" si="14"/>
        <v>696</v>
      </c>
      <c r="H649" s="53"/>
      <c r="I649" s="2"/>
      <c r="J649" s="2"/>
      <c r="K649" s="2"/>
    </row>
    <row r="650" spans="1:11" ht="15">
      <c r="A650" s="1" t="s">
        <v>105</v>
      </c>
      <c r="B650" s="29" t="s">
        <v>71</v>
      </c>
      <c r="C650" s="30" t="s">
        <v>71</v>
      </c>
      <c r="D650" s="29">
        <v>400</v>
      </c>
      <c r="E650" s="30">
        <f t="shared" si="13"/>
        <v>320</v>
      </c>
      <c r="F650" s="29" t="s">
        <v>71</v>
      </c>
      <c r="G650" s="32" t="s">
        <v>71</v>
      </c>
      <c r="H650" s="53"/>
      <c r="I650" s="2"/>
      <c r="J650" s="2"/>
      <c r="K650" s="2"/>
    </row>
    <row r="651" spans="1:11" ht="15">
      <c r="A651" s="1" t="s">
        <v>626</v>
      </c>
      <c r="B651" s="29">
        <v>870</v>
      </c>
      <c r="C651" s="32">
        <f>B651*0.8</f>
        <v>696</v>
      </c>
      <c r="D651" s="29">
        <v>1000</v>
      </c>
      <c r="E651" s="30">
        <f t="shared" si="13"/>
        <v>800</v>
      </c>
      <c r="F651" s="29">
        <v>870</v>
      </c>
      <c r="G651" s="32">
        <f t="shared" si="14"/>
        <v>696</v>
      </c>
      <c r="H651" s="53"/>
      <c r="I651" s="2"/>
      <c r="J651" s="2"/>
      <c r="K651" s="2"/>
    </row>
    <row r="652" spans="1:11" ht="15">
      <c r="A652" s="1" t="s">
        <v>627</v>
      </c>
      <c r="B652" s="29">
        <v>220</v>
      </c>
      <c r="C652" s="32">
        <f>B652*0.8</f>
        <v>176</v>
      </c>
      <c r="D652" s="29">
        <v>250</v>
      </c>
      <c r="E652" s="30">
        <f t="shared" si="13"/>
        <v>200</v>
      </c>
      <c r="F652" s="29">
        <v>220</v>
      </c>
      <c r="G652" s="32">
        <f t="shared" si="14"/>
        <v>176</v>
      </c>
      <c r="H652" s="53"/>
      <c r="I652" s="2"/>
      <c r="J652" s="2"/>
      <c r="K652" s="2"/>
    </row>
    <row r="653" spans="1:11" ht="15">
      <c r="A653" s="1" t="s">
        <v>628</v>
      </c>
      <c r="B653" s="29">
        <v>1000</v>
      </c>
      <c r="C653" s="30">
        <f>B653*0.8</f>
        <v>800</v>
      </c>
      <c r="D653" s="29">
        <v>1140</v>
      </c>
      <c r="E653" s="30">
        <f t="shared" si="13"/>
        <v>912</v>
      </c>
      <c r="F653" s="29">
        <v>1000</v>
      </c>
      <c r="G653" s="32">
        <f t="shared" si="14"/>
        <v>800</v>
      </c>
      <c r="H653" s="53"/>
      <c r="I653" s="2"/>
      <c r="J653" s="2"/>
      <c r="K653" s="2"/>
    </row>
    <row r="654" spans="1:11" ht="15">
      <c r="A654" s="1" t="s">
        <v>105</v>
      </c>
      <c r="B654" s="29" t="s">
        <v>71</v>
      </c>
      <c r="C654" s="30" t="s">
        <v>71</v>
      </c>
      <c r="D654" s="29">
        <v>456</v>
      </c>
      <c r="E654" s="30">
        <f t="shared" si="13"/>
        <v>364.8</v>
      </c>
      <c r="F654" s="29" t="s">
        <v>71</v>
      </c>
      <c r="G654" s="32" t="s">
        <v>71</v>
      </c>
      <c r="H654" s="53"/>
      <c r="I654" s="2"/>
      <c r="J654" s="2"/>
      <c r="K654" s="2"/>
    </row>
    <row r="655" spans="1:11" ht="15">
      <c r="A655" s="28" t="s">
        <v>629</v>
      </c>
      <c r="B655" s="29"/>
      <c r="C655" s="30"/>
      <c r="D655" s="29"/>
      <c r="E655" s="30"/>
      <c r="F655" s="29"/>
      <c r="G655" s="32"/>
      <c r="H655" s="53"/>
      <c r="I655" s="2"/>
      <c r="J655" s="2"/>
      <c r="K655" s="2"/>
    </row>
    <row r="656" spans="1:11" ht="15">
      <c r="A656" s="1" t="s">
        <v>630</v>
      </c>
      <c r="B656" s="29">
        <v>555</v>
      </c>
      <c r="C656" s="30">
        <f>B656*0.8</f>
        <v>444</v>
      </c>
      <c r="D656" s="29">
        <v>635</v>
      </c>
      <c r="E656" s="30">
        <f aca="true" t="shared" si="15" ref="E656:E661">D656*0.8</f>
        <v>508</v>
      </c>
      <c r="F656" s="29">
        <v>555</v>
      </c>
      <c r="G656" s="32">
        <f t="shared" si="14"/>
        <v>444</v>
      </c>
      <c r="H656" s="53"/>
      <c r="I656" s="2"/>
      <c r="J656" s="2"/>
      <c r="K656" s="2"/>
    </row>
    <row r="657" spans="1:11" ht="15">
      <c r="A657" s="1" t="s">
        <v>105</v>
      </c>
      <c r="B657" s="29" t="s">
        <v>71</v>
      </c>
      <c r="C657" s="30" t="s">
        <v>71</v>
      </c>
      <c r="D657" s="29">
        <v>254</v>
      </c>
      <c r="E657" s="30">
        <f t="shared" si="15"/>
        <v>203.20000000000002</v>
      </c>
      <c r="F657" s="29" t="s">
        <v>71</v>
      </c>
      <c r="G657" s="32" t="s">
        <v>71</v>
      </c>
      <c r="H657" s="53"/>
      <c r="I657" s="2"/>
      <c r="J657" s="2"/>
      <c r="K657" s="2"/>
    </row>
    <row r="658" spans="1:11" ht="15">
      <c r="A658" s="1" t="s">
        <v>631</v>
      </c>
      <c r="B658" s="29">
        <v>605</v>
      </c>
      <c r="C658" s="30">
        <f>B658*0.8</f>
        <v>484</v>
      </c>
      <c r="D658" s="29">
        <v>720</v>
      </c>
      <c r="E658" s="30">
        <f t="shared" si="15"/>
        <v>576</v>
      </c>
      <c r="F658" s="29">
        <v>605</v>
      </c>
      <c r="G658" s="32">
        <f t="shared" si="14"/>
        <v>484</v>
      </c>
      <c r="H658" s="53"/>
      <c r="I658" s="2"/>
      <c r="J658" s="2"/>
      <c r="K658" s="2"/>
    </row>
    <row r="659" spans="1:11" ht="15">
      <c r="A659" s="1" t="s">
        <v>105</v>
      </c>
      <c r="B659" s="29" t="s">
        <v>71</v>
      </c>
      <c r="C659" s="30" t="s">
        <v>71</v>
      </c>
      <c r="D659" s="29">
        <v>288</v>
      </c>
      <c r="E659" s="30">
        <f t="shared" si="15"/>
        <v>230.4</v>
      </c>
      <c r="F659" s="29" t="s">
        <v>71</v>
      </c>
      <c r="G659" s="32" t="s">
        <v>71</v>
      </c>
      <c r="H659" s="53"/>
      <c r="I659" s="2"/>
      <c r="J659" s="2"/>
      <c r="K659" s="2"/>
    </row>
    <row r="660" spans="1:11" ht="15">
      <c r="A660" s="1" t="s">
        <v>632</v>
      </c>
      <c r="B660" s="29">
        <v>650</v>
      </c>
      <c r="C660" s="30">
        <f>B660*0.8</f>
        <v>520</v>
      </c>
      <c r="D660" s="31">
        <v>780</v>
      </c>
      <c r="E660" s="32">
        <f t="shared" si="15"/>
        <v>624</v>
      </c>
      <c r="F660" s="29">
        <v>650</v>
      </c>
      <c r="G660" s="30">
        <f>F660*0.8</f>
        <v>520</v>
      </c>
      <c r="H660" s="2"/>
      <c r="I660" s="2"/>
      <c r="J660" s="2"/>
      <c r="K660" s="2"/>
    </row>
    <row r="661" spans="1:11" ht="15">
      <c r="A661" s="1" t="s">
        <v>633</v>
      </c>
      <c r="B661" s="29">
        <v>585</v>
      </c>
      <c r="C661" s="30">
        <f>B661*0.8</f>
        <v>468</v>
      </c>
      <c r="D661" s="31">
        <v>715</v>
      </c>
      <c r="E661" s="32">
        <f t="shared" si="15"/>
        <v>572</v>
      </c>
      <c r="F661" s="29">
        <v>585</v>
      </c>
      <c r="G661" s="30">
        <f>F661*0.8</f>
        <v>468</v>
      </c>
      <c r="H661" s="2"/>
      <c r="I661" s="2"/>
      <c r="J661" s="2"/>
      <c r="K661" s="2"/>
    </row>
    <row r="662" spans="1:11" ht="15">
      <c r="A662" s="28" t="s">
        <v>634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5">
      <c r="A663" s="19" t="s">
        <v>635</v>
      </c>
      <c r="B663" s="17" t="s">
        <v>636</v>
      </c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5">
      <c r="A664" s="1" t="s">
        <v>637</v>
      </c>
      <c r="B664" s="96" t="s">
        <v>638</v>
      </c>
      <c r="C664" s="96"/>
      <c r="D664" s="96"/>
      <c r="E664" s="96"/>
      <c r="F664" s="96"/>
      <c r="G664" s="96"/>
      <c r="H664" s="96"/>
      <c r="I664" s="96"/>
      <c r="J664" s="96"/>
      <c r="K664" s="96"/>
    </row>
    <row r="665" spans="1:11" ht="15">
      <c r="A665" s="1" t="s">
        <v>491</v>
      </c>
      <c r="B665" s="17" t="s">
        <v>639</v>
      </c>
      <c r="C665" s="17"/>
      <c r="D665" s="17"/>
      <c r="E665" s="17"/>
      <c r="F665" s="17"/>
      <c r="G665" s="17"/>
      <c r="H665" s="17"/>
      <c r="I665" s="17"/>
      <c r="J665" s="17"/>
      <c r="K665" s="17"/>
    </row>
    <row r="666" spans="1:11" ht="15">
      <c r="A666" s="1" t="s">
        <v>121</v>
      </c>
      <c r="B666" s="96" t="s">
        <v>640</v>
      </c>
      <c r="C666" s="96"/>
      <c r="D666" s="96"/>
      <c r="E666" s="96"/>
      <c r="F666" s="96"/>
      <c r="G666" s="96"/>
      <c r="H666" s="96"/>
      <c r="I666" s="96"/>
      <c r="J666" s="96"/>
      <c r="K666" s="96"/>
    </row>
    <row r="667" spans="1:11" ht="15">
      <c r="A667" s="28" t="s">
        <v>175</v>
      </c>
      <c r="B667" s="17"/>
      <c r="C667" s="17"/>
      <c r="D667" s="17"/>
      <c r="E667" s="17"/>
      <c r="F667" s="17"/>
      <c r="G667" s="17"/>
      <c r="H667" s="17"/>
      <c r="I667" s="17"/>
      <c r="J667" s="17"/>
      <c r="K667" s="17"/>
    </row>
    <row r="668" spans="1:11" ht="15">
      <c r="A668" s="1" t="s">
        <v>447</v>
      </c>
      <c r="B668" s="17" t="s">
        <v>641</v>
      </c>
      <c r="C668" s="17"/>
      <c r="D668" s="17"/>
      <c r="E668" s="17"/>
      <c r="F668" s="17"/>
      <c r="G668" s="17"/>
      <c r="H668" s="17"/>
      <c r="I668" s="17"/>
      <c r="J668" s="17"/>
      <c r="K668" s="17"/>
    </row>
    <row r="669" spans="1:11" ht="15">
      <c r="A669" s="1"/>
      <c r="B669" s="94" t="s">
        <v>270</v>
      </c>
      <c r="C669" s="94"/>
      <c r="D669" s="94" t="s">
        <v>130</v>
      </c>
      <c r="E669" s="97"/>
      <c r="F669" s="94" t="s">
        <v>162</v>
      </c>
      <c r="G669" s="97"/>
      <c r="H669" s="17"/>
      <c r="I669" s="17"/>
      <c r="J669" s="17"/>
      <c r="K669" s="17"/>
    </row>
    <row r="670" spans="1:11" ht="15">
      <c r="A670" s="28" t="s">
        <v>642</v>
      </c>
      <c r="B670" s="25" t="s">
        <v>100</v>
      </c>
      <c r="C670" s="26" t="s">
        <v>101</v>
      </c>
      <c r="D670" s="25" t="s">
        <v>100</v>
      </c>
      <c r="E670" s="26" t="s">
        <v>101</v>
      </c>
      <c r="F670" s="25" t="s">
        <v>100</v>
      </c>
      <c r="G670" s="27" t="s">
        <v>101</v>
      </c>
      <c r="H670" s="53"/>
      <c r="I670" s="2"/>
      <c r="J670" s="2"/>
      <c r="K670" s="2"/>
    </row>
    <row r="671" spans="1:11" ht="15">
      <c r="A671" s="1" t="s">
        <v>643</v>
      </c>
      <c r="B671" s="29">
        <v>870</v>
      </c>
      <c r="C671" s="30">
        <f>B671*0.8</f>
        <v>696</v>
      </c>
      <c r="D671" s="29">
        <v>870</v>
      </c>
      <c r="E671" s="30">
        <f>D671*0.8</f>
        <v>696</v>
      </c>
      <c r="F671" s="29">
        <v>870</v>
      </c>
      <c r="G671" s="32">
        <f>F671*0.8</f>
        <v>696</v>
      </c>
      <c r="H671" s="53"/>
      <c r="I671" s="2"/>
      <c r="J671" s="2"/>
      <c r="K671" s="2"/>
    </row>
    <row r="672" spans="1:11" ht="15">
      <c r="A672" s="1" t="s">
        <v>644</v>
      </c>
      <c r="B672" s="29">
        <v>435</v>
      </c>
      <c r="C672" s="30">
        <f>B672*0.8</f>
        <v>348</v>
      </c>
      <c r="D672" s="29">
        <v>435</v>
      </c>
      <c r="E672" s="30">
        <f>D672*0.8</f>
        <v>348</v>
      </c>
      <c r="F672" s="29">
        <v>435</v>
      </c>
      <c r="G672" s="32">
        <f>F672*0.8</f>
        <v>348</v>
      </c>
      <c r="H672" s="53"/>
      <c r="I672" s="2"/>
      <c r="J672" s="2"/>
      <c r="K672" s="2"/>
    </row>
    <row r="673" spans="1:11" ht="15">
      <c r="A673" s="28" t="s">
        <v>645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5">
      <c r="A674" s="1" t="s">
        <v>646</v>
      </c>
      <c r="B674" s="96" t="s">
        <v>647</v>
      </c>
      <c r="C674" s="96"/>
      <c r="D674" s="96"/>
      <c r="E674" s="96"/>
      <c r="F674" s="96"/>
      <c r="G674" s="96"/>
      <c r="H674" s="96"/>
      <c r="I674" s="96"/>
      <c r="J674" s="96"/>
      <c r="K674" s="96"/>
    </row>
    <row r="675" spans="1:11" ht="15">
      <c r="A675" s="1" t="s">
        <v>648</v>
      </c>
      <c r="B675" s="17" t="s">
        <v>649</v>
      </c>
      <c r="C675" s="17"/>
      <c r="D675" s="17"/>
      <c r="E675" s="17"/>
      <c r="F675" s="17"/>
      <c r="G675" s="17"/>
      <c r="H675" s="17"/>
      <c r="I675" s="17"/>
      <c r="J675" s="17"/>
      <c r="K675" s="17"/>
    </row>
    <row r="676" spans="1:11" ht="15">
      <c r="A676" s="1" t="s">
        <v>491</v>
      </c>
      <c r="B676" s="17" t="s">
        <v>639</v>
      </c>
      <c r="C676" s="17"/>
      <c r="D676" s="17"/>
      <c r="E676" s="17"/>
      <c r="F676" s="17"/>
      <c r="G676" s="17"/>
      <c r="H676" s="17"/>
      <c r="I676" s="17"/>
      <c r="J676" s="17"/>
      <c r="K676" s="17"/>
    </row>
    <row r="677" spans="1:11" ht="15">
      <c r="A677" s="28" t="s">
        <v>175</v>
      </c>
      <c r="B677" s="17"/>
      <c r="C677" s="17"/>
      <c r="D677" s="17"/>
      <c r="E677" s="17"/>
      <c r="F677" s="17"/>
      <c r="G677" s="17"/>
      <c r="H677" s="17"/>
      <c r="I677" s="17"/>
      <c r="J677" s="17"/>
      <c r="K677" s="17"/>
    </row>
    <row r="678" spans="1:11" ht="15">
      <c r="A678" s="1" t="s">
        <v>447</v>
      </c>
      <c r="B678" s="17" t="s">
        <v>650</v>
      </c>
      <c r="C678" s="17"/>
      <c r="D678" s="17"/>
      <c r="E678" s="17"/>
      <c r="F678" s="17"/>
      <c r="G678" s="17"/>
      <c r="H678" s="17"/>
      <c r="I678" s="17"/>
      <c r="J678" s="17"/>
      <c r="K678" s="17"/>
    </row>
    <row r="679" spans="1:11" ht="15">
      <c r="A679" s="1"/>
      <c r="B679" s="17"/>
      <c r="C679" s="17"/>
      <c r="D679" s="17"/>
      <c r="E679" s="17"/>
      <c r="F679" s="17"/>
      <c r="G679" s="17"/>
      <c r="H679" s="17"/>
      <c r="I679" s="17"/>
      <c r="J679" s="17"/>
      <c r="K679" s="17"/>
    </row>
    <row r="680" spans="1:11" ht="15">
      <c r="A680" s="20" t="s">
        <v>651</v>
      </c>
      <c r="B680" s="94" t="s">
        <v>652</v>
      </c>
      <c r="C680" s="95"/>
      <c r="D680" s="94" t="s">
        <v>130</v>
      </c>
      <c r="E680" s="94"/>
      <c r="F680" s="94" t="s">
        <v>506</v>
      </c>
      <c r="G680" s="94"/>
      <c r="H680" s="94" t="s">
        <v>653</v>
      </c>
      <c r="I680" s="94"/>
      <c r="J680" s="2"/>
      <c r="K680" s="2"/>
    </row>
    <row r="681" spans="1:11" ht="15">
      <c r="A681" s="28" t="s">
        <v>654</v>
      </c>
      <c r="B681" s="25" t="s">
        <v>100</v>
      </c>
      <c r="C681" s="27" t="s">
        <v>101</v>
      </c>
      <c r="D681" s="25" t="s">
        <v>100</v>
      </c>
      <c r="E681" s="26" t="s">
        <v>101</v>
      </c>
      <c r="F681" s="42" t="s">
        <v>100</v>
      </c>
      <c r="G681" s="38" t="s">
        <v>101</v>
      </c>
      <c r="H681" s="42" t="s">
        <v>100</v>
      </c>
      <c r="I681" s="38" t="s">
        <v>101</v>
      </c>
      <c r="J681" s="2"/>
      <c r="K681" s="2"/>
    </row>
    <row r="682" spans="1:11" ht="15">
      <c r="A682" s="1" t="s">
        <v>655</v>
      </c>
      <c r="B682" s="29">
        <v>605</v>
      </c>
      <c r="C682" s="30">
        <f>(B682-10)*0.8+10</f>
        <v>486</v>
      </c>
      <c r="D682" s="29">
        <v>635</v>
      </c>
      <c r="E682" s="30">
        <f>(D682-10)*0.8+10</f>
        <v>510</v>
      </c>
      <c r="F682" s="29">
        <v>605</v>
      </c>
      <c r="G682" s="30">
        <f>(F682-10)*0.8+10</f>
        <v>486</v>
      </c>
      <c r="H682" s="29">
        <v>635</v>
      </c>
      <c r="I682" s="30">
        <f>(H682-10)*0.8+10</f>
        <v>510</v>
      </c>
      <c r="J682" s="2"/>
      <c r="K682" s="2"/>
    </row>
    <row r="683" spans="1:11" ht="15">
      <c r="A683" s="1" t="s">
        <v>656</v>
      </c>
      <c r="B683" s="29">
        <v>680</v>
      </c>
      <c r="C683" s="30">
        <f>(B683-10)*0.8+10</f>
        <v>546</v>
      </c>
      <c r="D683" s="29">
        <v>720</v>
      </c>
      <c r="E683" s="30">
        <f>(D683-10)*0.8+10</f>
        <v>578</v>
      </c>
      <c r="F683" s="29">
        <v>680</v>
      </c>
      <c r="G683" s="30">
        <f>(F683-10)*0.8+10</f>
        <v>546</v>
      </c>
      <c r="H683" s="29">
        <v>720</v>
      </c>
      <c r="I683" s="30">
        <f>(H683-10)*0.8+10</f>
        <v>578</v>
      </c>
      <c r="J683" s="2"/>
      <c r="K683" s="2"/>
    </row>
    <row r="684" spans="1:11" ht="15">
      <c r="A684" s="1" t="s">
        <v>657</v>
      </c>
      <c r="B684" s="29">
        <v>745</v>
      </c>
      <c r="C684" s="30">
        <f>(B684-10)*0.8+10</f>
        <v>598</v>
      </c>
      <c r="D684" s="29">
        <v>790</v>
      </c>
      <c r="E684" s="30">
        <f>(D684-10)*0.8+10</f>
        <v>634</v>
      </c>
      <c r="F684" s="29">
        <v>745</v>
      </c>
      <c r="G684" s="30">
        <f>(F684-10)*0.8+10</f>
        <v>598</v>
      </c>
      <c r="H684" s="29">
        <v>790</v>
      </c>
      <c r="I684" s="30">
        <f>(H684-10)*0.8+10</f>
        <v>634</v>
      </c>
      <c r="J684" s="2"/>
      <c r="K684" s="2"/>
    </row>
    <row r="685" spans="1:11" ht="15">
      <c r="A685" s="19" t="s">
        <v>658</v>
      </c>
      <c r="B685" s="29">
        <v>430</v>
      </c>
      <c r="C685" s="30">
        <f>(B685-10)*0.8+10</f>
        <v>346</v>
      </c>
      <c r="D685" s="29">
        <v>460</v>
      </c>
      <c r="E685" s="30">
        <f>(D685-10)*0.8+10</f>
        <v>370</v>
      </c>
      <c r="F685" s="29">
        <v>430</v>
      </c>
      <c r="G685" s="30">
        <f>(F685-10)*0.8+10</f>
        <v>346</v>
      </c>
      <c r="H685" s="29">
        <v>460</v>
      </c>
      <c r="I685" s="30">
        <f>(H685-10)*0.8+10</f>
        <v>370</v>
      </c>
      <c r="J685" s="2"/>
      <c r="K685" s="2"/>
    </row>
    <row r="686" spans="1:11" ht="15">
      <c r="A686" s="28" t="s">
        <v>5</v>
      </c>
      <c r="B686" s="17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5">
      <c r="A687" s="19" t="s">
        <v>491</v>
      </c>
      <c r="B687" s="17" t="s">
        <v>659</v>
      </c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5">
      <c r="A688" s="19" t="s">
        <v>125</v>
      </c>
      <c r="B688" s="17" t="s">
        <v>660</v>
      </c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5">
      <c r="A689" s="19" t="s">
        <v>661</v>
      </c>
      <c r="B689" s="17" t="s">
        <v>662</v>
      </c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5">
      <c r="A690" s="19" t="s">
        <v>663</v>
      </c>
      <c r="B690" s="17" t="s">
        <v>664</v>
      </c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5">
      <c r="A691" s="19" t="s">
        <v>105</v>
      </c>
      <c r="B691" s="17" t="s">
        <v>665</v>
      </c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5">
      <c r="A692" s="19" t="s">
        <v>666</v>
      </c>
      <c r="B692" s="17" t="s">
        <v>667</v>
      </c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5">
      <c r="A693" s="28" t="s">
        <v>175</v>
      </c>
      <c r="B693" s="17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5">
      <c r="A694" s="19" t="s">
        <v>668</v>
      </c>
      <c r="B694" s="17" t="s">
        <v>669</v>
      </c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5">
      <c r="A695" s="19"/>
      <c r="B695" s="17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5">
      <c r="A696" s="20" t="s">
        <v>670</v>
      </c>
      <c r="B696" s="88" t="s">
        <v>671</v>
      </c>
      <c r="C696" s="90"/>
      <c r="D696" s="88" t="s">
        <v>672</v>
      </c>
      <c r="E696" s="90"/>
      <c r="F696" s="88" t="s">
        <v>673</v>
      </c>
      <c r="G696" s="88"/>
      <c r="H696" s="2"/>
      <c r="I696" s="2"/>
      <c r="J696" s="63"/>
      <c r="K696" s="63"/>
    </row>
    <row r="697" spans="1:11" ht="15">
      <c r="A697" s="70" t="s">
        <v>501</v>
      </c>
      <c r="B697" s="25" t="s">
        <v>100</v>
      </c>
      <c r="C697" s="80" t="s">
        <v>101</v>
      </c>
      <c r="D697" s="25" t="s">
        <v>100</v>
      </c>
      <c r="E697" s="80" t="s">
        <v>101</v>
      </c>
      <c r="F697" s="25" t="s">
        <v>100</v>
      </c>
      <c r="G697" s="81" t="s">
        <v>101</v>
      </c>
      <c r="H697" s="2"/>
      <c r="I697" s="2"/>
      <c r="J697" s="63"/>
      <c r="K697" s="63"/>
    </row>
    <row r="698" spans="1:11" ht="15">
      <c r="A698" s="28" t="s">
        <v>674</v>
      </c>
      <c r="B698" s="29"/>
      <c r="C698" s="82"/>
      <c r="D698" s="29"/>
      <c r="E698" s="82"/>
      <c r="F698" s="29"/>
      <c r="G698" s="79"/>
      <c r="H698" s="2"/>
      <c r="I698" s="2"/>
      <c r="J698" s="63"/>
      <c r="K698" s="63"/>
    </row>
    <row r="699" spans="1:11" ht="15">
      <c r="A699" s="1" t="s">
        <v>675</v>
      </c>
      <c r="B699" s="29">
        <v>471</v>
      </c>
      <c r="C699" s="79">
        <f>(B699)*0.8</f>
        <v>376.8</v>
      </c>
      <c r="D699" s="29">
        <v>504</v>
      </c>
      <c r="E699" s="79">
        <f>(D699)*0.8</f>
        <v>403.20000000000005</v>
      </c>
      <c r="F699" s="29">
        <v>471</v>
      </c>
      <c r="G699" s="79">
        <f>(F699)*0.8</f>
        <v>376.8</v>
      </c>
      <c r="H699" s="2"/>
      <c r="I699" s="2"/>
      <c r="J699" s="63"/>
      <c r="K699" s="63"/>
    </row>
    <row r="700" spans="1:11" ht="15">
      <c r="A700" s="1" t="s">
        <v>105</v>
      </c>
      <c r="B700" s="29">
        <v>408</v>
      </c>
      <c r="C700" s="79">
        <f>(B700)*0.8</f>
        <v>326.40000000000003</v>
      </c>
      <c r="D700" s="29">
        <v>439</v>
      </c>
      <c r="E700" s="79">
        <f>(D700)*0.8</f>
        <v>351.20000000000005</v>
      </c>
      <c r="F700" s="29">
        <v>408</v>
      </c>
      <c r="G700" s="79">
        <f>(F700)*0.8</f>
        <v>326.40000000000003</v>
      </c>
      <c r="H700" s="2"/>
      <c r="I700" s="2"/>
      <c r="J700" s="63"/>
      <c r="K700" s="63"/>
    </row>
    <row r="701" spans="1:11" ht="15">
      <c r="A701" s="1" t="s">
        <v>676</v>
      </c>
      <c r="B701" s="29">
        <v>550</v>
      </c>
      <c r="C701" s="79">
        <f>(B701)*0.8</f>
        <v>440</v>
      </c>
      <c r="D701" s="29">
        <v>582</v>
      </c>
      <c r="E701" s="79">
        <f>(D701)*0.8</f>
        <v>465.6</v>
      </c>
      <c r="F701" s="29">
        <v>550</v>
      </c>
      <c r="G701" s="79">
        <f>(F701)*0.8</f>
        <v>440</v>
      </c>
      <c r="H701" s="2"/>
      <c r="I701" s="2"/>
      <c r="J701" s="63"/>
      <c r="K701" s="63"/>
    </row>
    <row r="702" spans="1:11" ht="15">
      <c r="A702" s="1" t="s">
        <v>105</v>
      </c>
      <c r="B702" s="29">
        <v>486</v>
      </c>
      <c r="C702" s="79">
        <f>(B702)*0.8</f>
        <v>388.8</v>
      </c>
      <c r="D702" s="29">
        <v>518</v>
      </c>
      <c r="E702" s="79">
        <f>(D702)*0.8</f>
        <v>414.40000000000003</v>
      </c>
      <c r="F702" s="29">
        <v>486</v>
      </c>
      <c r="G702" s="79">
        <f>(F702)*0.8</f>
        <v>388.8</v>
      </c>
      <c r="H702" s="2"/>
      <c r="I702" s="2"/>
      <c r="J702" s="63"/>
      <c r="K702" s="63"/>
    </row>
    <row r="703" spans="1:11" ht="15">
      <c r="A703" s="1" t="s">
        <v>677</v>
      </c>
      <c r="B703" s="29">
        <v>704</v>
      </c>
      <c r="C703" s="82">
        <f>(B703)*0.8</f>
        <v>563.2</v>
      </c>
      <c r="D703" s="29">
        <v>736</v>
      </c>
      <c r="E703" s="82">
        <f>(D703)*0.8</f>
        <v>588.8000000000001</v>
      </c>
      <c r="F703" s="29">
        <v>704</v>
      </c>
      <c r="G703" s="79">
        <f>(F703)*0.8</f>
        <v>563.2</v>
      </c>
      <c r="H703" s="2"/>
      <c r="I703" s="2"/>
      <c r="J703" s="63"/>
      <c r="K703" s="63"/>
    </row>
    <row r="704" spans="1:11" ht="15">
      <c r="A704" s="70" t="s">
        <v>501</v>
      </c>
      <c r="B704" s="29"/>
      <c r="C704" s="82"/>
      <c r="D704" s="29"/>
      <c r="E704" s="82"/>
      <c r="F704" s="29"/>
      <c r="G704" s="79"/>
      <c r="H704" s="2"/>
      <c r="I704" s="2"/>
      <c r="J704" s="63"/>
      <c r="K704" s="63"/>
    </row>
    <row r="705" spans="1:11" ht="15">
      <c r="A705" s="28" t="s">
        <v>678</v>
      </c>
      <c r="B705" s="29"/>
      <c r="C705" s="82"/>
      <c r="D705" s="29"/>
      <c r="E705" s="82"/>
      <c r="F705" s="29"/>
      <c r="G705" s="79"/>
      <c r="H705" s="2"/>
      <c r="I705" s="2"/>
      <c r="J705" s="63"/>
      <c r="K705" s="63"/>
    </row>
    <row r="706" spans="1:11" ht="15">
      <c r="A706" s="1" t="s">
        <v>675</v>
      </c>
      <c r="B706" s="29">
        <v>234</v>
      </c>
      <c r="C706" s="79">
        <f>(B706)*0.8</f>
        <v>187.20000000000002</v>
      </c>
      <c r="D706" s="29">
        <v>249</v>
      </c>
      <c r="E706" s="79">
        <f>(D706)*0.8</f>
        <v>199.20000000000002</v>
      </c>
      <c r="F706" s="29">
        <v>234</v>
      </c>
      <c r="G706" s="79">
        <f>(F706)*0.8</f>
        <v>187.20000000000002</v>
      </c>
      <c r="H706" s="2"/>
      <c r="I706" s="2"/>
      <c r="J706" s="63"/>
      <c r="K706" s="63"/>
    </row>
    <row r="707" spans="1:11" ht="15">
      <c r="A707" s="1" t="s">
        <v>105</v>
      </c>
      <c r="B707" s="29">
        <v>190</v>
      </c>
      <c r="C707" s="79">
        <f>(B707)*0.8</f>
        <v>152</v>
      </c>
      <c r="D707" s="29">
        <v>206</v>
      </c>
      <c r="E707" s="79">
        <f>(D707)*0.8</f>
        <v>164.8</v>
      </c>
      <c r="F707" s="29">
        <v>190</v>
      </c>
      <c r="G707" s="79">
        <f>(F707)*0.8</f>
        <v>152</v>
      </c>
      <c r="H707" s="2"/>
      <c r="I707" s="2"/>
      <c r="J707" s="63"/>
      <c r="K707" s="63"/>
    </row>
    <row r="708" spans="1:11" ht="15">
      <c r="A708" s="1" t="s">
        <v>679</v>
      </c>
      <c r="B708" s="29">
        <v>259</v>
      </c>
      <c r="C708" s="79">
        <f>(B708)*0.8</f>
        <v>207.20000000000002</v>
      </c>
      <c r="D708" s="29">
        <v>275</v>
      </c>
      <c r="E708" s="79">
        <f>(D708)*0.8</f>
        <v>220</v>
      </c>
      <c r="F708" s="29">
        <v>259</v>
      </c>
      <c r="G708" s="79">
        <f>(F708)*0.8</f>
        <v>207.20000000000002</v>
      </c>
      <c r="H708" s="2"/>
      <c r="I708" s="2"/>
      <c r="J708" s="63"/>
      <c r="K708" s="63"/>
    </row>
    <row r="709" spans="1:11" ht="15">
      <c r="A709" s="28" t="s">
        <v>5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5">
      <c r="A710" s="1" t="s">
        <v>121</v>
      </c>
      <c r="B710" s="17" t="s">
        <v>680</v>
      </c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5">
      <c r="A711" s="1" t="s">
        <v>681</v>
      </c>
      <c r="B711" s="17" t="s">
        <v>682</v>
      </c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5">
      <c r="A712" s="12"/>
      <c r="B712" s="17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5">
      <c r="A713" s="20" t="s">
        <v>683</v>
      </c>
      <c r="B713" s="88" t="s">
        <v>684</v>
      </c>
      <c r="C713" s="90"/>
      <c r="D713" s="88" t="s">
        <v>685</v>
      </c>
      <c r="E713" s="90"/>
      <c r="F713" s="88" t="s">
        <v>410</v>
      </c>
      <c r="G713" s="88"/>
      <c r="H713" s="93"/>
      <c r="I713" s="93"/>
      <c r="J713" s="2"/>
      <c r="K713" s="2"/>
    </row>
    <row r="714" spans="1:11" ht="15">
      <c r="A714" s="20" t="s">
        <v>686</v>
      </c>
      <c r="B714" s="42" t="s">
        <v>100</v>
      </c>
      <c r="C714" s="27" t="s">
        <v>101</v>
      </c>
      <c r="D714" s="42" t="s">
        <v>100</v>
      </c>
      <c r="E714" s="27" t="s">
        <v>101</v>
      </c>
      <c r="F714" s="42" t="s">
        <v>100</v>
      </c>
      <c r="G714" s="26" t="s">
        <v>101</v>
      </c>
      <c r="H714" s="52"/>
      <c r="I714" s="52"/>
      <c r="J714" s="2"/>
      <c r="K714" s="2"/>
    </row>
    <row r="715" spans="1:11" ht="15">
      <c r="A715" s="1" t="s">
        <v>675</v>
      </c>
      <c r="B715" s="29">
        <v>233</v>
      </c>
      <c r="C715" s="32">
        <f>(B715)*0.9</f>
        <v>209.70000000000002</v>
      </c>
      <c r="D715" s="29">
        <v>260</v>
      </c>
      <c r="E715" s="32">
        <f>(D715)*0.9</f>
        <v>234</v>
      </c>
      <c r="F715" s="29">
        <v>233</v>
      </c>
      <c r="G715" s="30">
        <f>(F715)*0.9</f>
        <v>209.70000000000002</v>
      </c>
      <c r="H715" s="2"/>
      <c r="I715" s="2"/>
      <c r="J715" s="2"/>
      <c r="K715" s="2"/>
    </row>
    <row r="716" spans="1:11" ht="15">
      <c r="A716" s="1" t="s">
        <v>105</v>
      </c>
      <c r="B716" s="29">
        <v>112</v>
      </c>
      <c r="C716" s="32">
        <f>(B716)*0.9</f>
        <v>100.8</v>
      </c>
      <c r="D716" s="29">
        <v>125</v>
      </c>
      <c r="E716" s="32">
        <f>(D716)*0.9</f>
        <v>112.5</v>
      </c>
      <c r="F716" s="29">
        <v>112</v>
      </c>
      <c r="G716" s="30">
        <f>(F716)*0.9</f>
        <v>100.8</v>
      </c>
      <c r="H716" s="2"/>
      <c r="I716" s="2"/>
      <c r="J716" s="2"/>
      <c r="K716" s="2"/>
    </row>
    <row r="717" spans="1:11" ht="15">
      <c r="A717" s="1" t="s">
        <v>687</v>
      </c>
      <c r="B717" s="29">
        <v>278</v>
      </c>
      <c r="C717" s="32">
        <f>(B717)*0.9</f>
        <v>250.20000000000002</v>
      </c>
      <c r="D717" s="29">
        <v>310</v>
      </c>
      <c r="E717" s="32">
        <f>(D717)*0.9</f>
        <v>279</v>
      </c>
      <c r="F717" s="29">
        <v>278</v>
      </c>
      <c r="G717" s="30">
        <f>(F717)*0.9</f>
        <v>250.20000000000002</v>
      </c>
      <c r="H717" s="2"/>
      <c r="I717" s="2"/>
      <c r="J717" s="2"/>
      <c r="K717" s="2"/>
    </row>
    <row r="718" spans="1:11" ht="15">
      <c r="A718" s="1" t="s">
        <v>105</v>
      </c>
      <c r="B718" s="29">
        <v>107</v>
      </c>
      <c r="C718" s="32">
        <f>(B718)*0.9</f>
        <v>96.3</v>
      </c>
      <c r="D718" s="29">
        <v>130</v>
      </c>
      <c r="E718" s="32">
        <f>(D718)*0.9</f>
        <v>117</v>
      </c>
      <c r="F718" s="29">
        <v>107</v>
      </c>
      <c r="G718" s="30">
        <f>(F718)*0.9</f>
        <v>96.3</v>
      </c>
      <c r="H718" s="2"/>
      <c r="I718" s="2"/>
      <c r="J718" s="2"/>
      <c r="K718" s="2"/>
    </row>
    <row r="719" spans="1:11" ht="15">
      <c r="A719" s="28" t="s">
        <v>5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5">
      <c r="A720" s="1" t="s">
        <v>688</v>
      </c>
      <c r="B720" s="17" t="s">
        <v>680</v>
      </c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5">
      <c r="A721" s="1" t="s">
        <v>491</v>
      </c>
      <c r="B721" s="17" t="s">
        <v>689</v>
      </c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5">
      <c r="A722" s="1" t="s">
        <v>398</v>
      </c>
      <c r="B722" s="17" t="s">
        <v>690</v>
      </c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5">
      <c r="A723" s="1" t="s">
        <v>691</v>
      </c>
      <c r="B723" s="17" t="s">
        <v>692</v>
      </c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5">
      <c r="A724" s="1"/>
      <c r="B724" s="17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5">
      <c r="A725" s="22" t="s">
        <v>693</v>
      </c>
      <c r="B725" s="94" t="s">
        <v>584</v>
      </c>
      <c r="C725" s="94"/>
      <c r="D725" s="93"/>
      <c r="E725" s="92"/>
      <c r="F725" s="93"/>
      <c r="G725" s="92"/>
      <c r="H725" s="2"/>
      <c r="I725" s="2"/>
      <c r="J725" s="2"/>
      <c r="K725" s="2"/>
    </row>
    <row r="726" spans="1:11" ht="15">
      <c r="A726" s="28" t="s">
        <v>694</v>
      </c>
      <c r="B726" s="76" t="s">
        <v>100</v>
      </c>
      <c r="C726" s="81" t="s">
        <v>101</v>
      </c>
      <c r="D726" s="52"/>
      <c r="E726" s="52"/>
      <c r="F726" s="52"/>
      <c r="G726" s="52"/>
      <c r="H726" s="2"/>
      <c r="I726" s="2"/>
      <c r="J726" s="2"/>
      <c r="K726" s="2"/>
    </row>
    <row r="727" spans="1:11" ht="15">
      <c r="A727" s="1" t="s">
        <v>695</v>
      </c>
      <c r="B727" s="77">
        <v>495</v>
      </c>
      <c r="C727" s="79">
        <f>B727*0.8</f>
        <v>396</v>
      </c>
      <c r="D727" s="2"/>
      <c r="E727" s="2"/>
      <c r="F727" s="2"/>
      <c r="G727" s="2"/>
      <c r="H727" s="2"/>
      <c r="I727" s="2"/>
      <c r="J727" s="2"/>
      <c r="K727" s="2"/>
    </row>
    <row r="728" spans="1:11" ht="15">
      <c r="A728" s="1" t="s">
        <v>696</v>
      </c>
      <c r="B728" s="77">
        <v>445</v>
      </c>
      <c r="C728" s="79">
        <f>B728*0.8</f>
        <v>356</v>
      </c>
      <c r="D728" s="2"/>
      <c r="E728" s="2"/>
      <c r="F728" s="2"/>
      <c r="G728" s="2"/>
      <c r="H728" s="2"/>
      <c r="I728" s="2"/>
      <c r="J728" s="2"/>
      <c r="K728" s="2"/>
    </row>
    <row r="729" spans="1:11" ht="15">
      <c r="A729" s="1" t="s">
        <v>697</v>
      </c>
      <c r="B729" s="78" t="s">
        <v>698</v>
      </c>
      <c r="C729" s="83" t="s">
        <v>698</v>
      </c>
      <c r="D729" s="2"/>
      <c r="E729" s="2"/>
      <c r="F729" s="2"/>
      <c r="G729" s="2"/>
      <c r="H729" s="2"/>
      <c r="I729" s="2"/>
      <c r="J729" s="2"/>
      <c r="K729" s="2"/>
    </row>
    <row r="730" spans="1:11" ht="15">
      <c r="A730" s="28" t="s">
        <v>699</v>
      </c>
      <c r="B730" s="77"/>
      <c r="C730" s="79"/>
      <c r="D730" s="2"/>
      <c r="E730" s="2"/>
      <c r="F730" s="2"/>
      <c r="G730" s="2"/>
      <c r="H730" s="2"/>
      <c r="I730" s="2"/>
      <c r="J730" s="2"/>
      <c r="K730" s="2"/>
    </row>
    <row r="731" spans="1:11" ht="15">
      <c r="A731" s="19" t="s">
        <v>700</v>
      </c>
      <c r="B731" s="77">
        <v>560</v>
      </c>
      <c r="C731" s="79">
        <f>B731*0.8</f>
        <v>448</v>
      </c>
      <c r="D731" s="2"/>
      <c r="E731" s="2"/>
      <c r="F731" s="2"/>
      <c r="G731" s="2"/>
      <c r="H731" s="2"/>
      <c r="I731" s="2"/>
      <c r="J731" s="2"/>
      <c r="K731" s="2"/>
    </row>
    <row r="732" spans="1:11" ht="15">
      <c r="A732" s="1" t="s">
        <v>701</v>
      </c>
      <c r="B732" s="77">
        <v>495</v>
      </c>
      <c r="C732" s="79">
        <f>B732*0.8</f>
        <v>396</v>
      </c>
      <c r="D732" s="2"/>
      <c r="E732" s="2"/>
      <c r="F732" s="2"/>
      <c r="G732" s="2"/>
      <c r="H732" s="2"/>
      <c r="I732" s="2"/>
      <c r="J732" s="2"/>
      <c r="K732" s="2"/>
    </row>
    <row r="733" spans="1:11" ht="15">
      <c r="A733" s="28" t="s">
        <v>5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5">
      <c r="A734" s="19" t="s">
        <v>491</v>
      </c>
      <c r="B734" s="17" t="s">
        <v>702</v>
      </c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5">
      <c r="A735" s="19" t="s">
        <v>703</v>
      </c>
      <c r="B735" s="3" t="s">
        <v>704</v>
      </c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5">
      <c r="A736" s="1" t="s">
        <v>705</v>
      </c>
      <c r="B736" s="17" t="s">
        <v>706</v>
      </c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5">
      <c r="A737" s="1" t="s">
        <v>699</v>
      </c>
      <c r="B737" s="17" t="s">
        <v>707</v>
      </c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5">
      <c r="A738" s="1" t="s">
        <v>123</v>
      </c>
      <c r="B738" s="17" t="s">
        <v>708</v>
      </c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5">
      <c r="A739" s="1"/>
      <c r="B739" s="17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5">
      <c r="A740" s="24" t="s">
        <v>709</v>
      </c>
      <c r="B740" s="94" t="s">
        <v>710</v>
      </c>
      <c r="C740" s="94"/>
      <c r="D740" s="94" t="s">
        <v>711</v>
      </c>
      <c r="E740" s="94"/>
      <c r="F740" s="2"/>
      <c r="G740" s="2"/>
      <c r="H740" s="2"/>
      <c r="I740" s="2"/>
      <c r="J740" s="2"/>
      <c r="K740" s="2"/>
    </row>
    <row r="741" spans="1:11" ht="15">
      <c r="A741" s="12"/>
      <c r="B741" s="25" t="s">
        <v>100</v>
      </c>
      <c r="C741" s="81" t="s">
        <v>101</v>
      </c>
      <c r="D741" s="25" t="s">
        <v>100</v>
      </c>
      <c r="E741" s="81" t="s">
        <v>101</v>
      </c>
      <c r="F741" s="2"/>
      <c r="G741" s="2"/>
      <c r="H741" s="2"/>
      <c r="I741" s="2"/>
      <c r="J741" s="2"/>
      <c r="K741" s="2"/>
    </row>
    <row r="742" spans="1:11" ht="15">
      <c r="A742" s="1" t="s">
        <v>712</v>
      </c>
      <c r="B742" s="29">
        <v>95</v>
      </c>
      <c r="C742" s="79">
        <f>B742*0.9</f>
        <v>85.5</v>
      </c>
      <c r="D742" s="29">
        <v>120</v>
      </c>
      <c r="E742" s="79">
        <f>D742*0.9</f>
        <v>108</v>
      </c>
      <c r="F742" s="2"/>
      <c r="G742" s="2"/>
      <c r="H742" s="2"/>
      <c r="I742" s="2"/>
      <c r="J742" s="2"/>
      <c r="K742" s="2"/>
    </row>
    <row r="743" spans="1:11" ht="15">
      <c r="A743" s="1" t="s">
        <v>713</v>
      </c>
      <c r="B743" s="29">
        <v>110</v>
      </c>
      <c r="C743" s="79">
        <f>B743*0.9</f>
        <v>99</v>
      </c>
      <c r="D743" s="29">
        <v>140</v>
      </c>
      <c r="E743" s="79">
        <f>D743*0.9</f>
        <v>126</v>
      </c>
      <c r="F743" s="2"/>
      <c r="G743" s="2"/>
      <c r="H743" s="2"/>
      <c r="I743" s="2"/>
      <c r="J743" s="2"/>
      <c r="K743" s="2"/>
    </row>
    <row r="744" spans="1:11" ht="15">
      <c r="A744" s="1" t="s">
        <v>714</v>
      </c>
      <c r="B744" s="29">
        <v>125</v>
      </c>
      <c r="C744" s="79">
        <f>B744*0.9</f>
        <v>112.5</v>
      </c>
      <c r="D744" s="29">
        <v>155</v>
      </c>
      <c r="E744" s="79">
        <f>D744*0.9</f>
        <v>139.5</v>
      </c>
      <c r="F744" s="2"/>
      <c r="G744" s="2"/>
      <c r="H744" s="2"/>
      <c r="I744" s="2"/>
      <c r="J744" s="2"/>
      <c r="K744" s="2"/>
    </row>
    <row r="745" spans="1:11" ht="15">
      <c r="A745" s="1" t="s">
        <v>697</v>
      </c>
      <c r="B745" s="29">
        <v>50</v>
      </c>
      <c r="C745" s="79">
        <f>B745*0.9</f>
        <v>45</v>
      </c>
      <c r="D745" s="29">
        <v>70</v>
      </c>
      <c r="E745" s="79">
        <f>D745*0.9</f>
        <v>63</v>
      </c>
      <c r="F745" s="2"/>
      <c r="G745" s="2"/>
      <c r="H745" s="2"/>
      <c r="I745" s="2"/>
      <c r="J745" s="2"/>
      <c r="K745" s="2"/>
    </row>
    <row r="746" spans="1:11" ht="15">
      <c r="A746" s="16" t="s">
        <v>715</v>
      </c>
      <c r="B746" s="29">
        <v>245</v>
      </c>
      <c r="C746" s="79">
        <f>B746*0.9</f>
        <v>220.5</v>
      </c>
      <c r="D746" s="29">
        <v>305</v>
      </c>
      <c r="E746" s="79">
        <f>D746*0.9</f>
        <v>274.5</v>
      </c>
      <c r="F746" s="17" t="s">
        <v>716</v>
      </c>
      <c r="G746" s="2"/>
      <c r="H746" s="2"/>
      <c r="I746" s="2"/>
      <c r="J746" s="2"/>
      <c r="K746" s="2"/>
    </row>
    <row r="747" spans="1:11" ht="15">
      <c r="A747" s="28" t="s">
        <v>5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5">
      <c r="A748" s="1" t="s">
        <v>491</v>
      </c>
      <c r="B748" s="17" t="s">
        <v>717</v>
      </c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5">
      <c r="A749" s="1" t="s">
        <v>718</v>
      </c>
      <c r="B749" s="17" t="s">
        <v>719</v>
      </c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5">
      <c r="A750" s="1"/>
      <c r="B750" s="17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5">
      <c r="A751" s="22" t="s">
        <v>529</v>
      </c>
      <c r="B751" s="88" t="s">
        <v>720</v>
      </c>
      <c r="C751" s="90"/>
      <c r="D751" s="88" t="s">
        <v>129</v>
      </c>
      <c r="E751" s="88"/>
      <c r="F751" s="88" t="s">
        <v>130</v>
      </c>
      <c r="G751" s="90"/>
      <c r="H751" s="88" t="s">
        <v>506</v>
      </c>
      <c r="I751" s="90"/>
      <c r="J751" s="88" t="s">
        <v>721</v>
      </c>
      <c r="K751" s="88"/>
    </row>
    <row r="752" spans="1:11" ht="15">
      <c r="A752" s="72"/>
      <c r="B752" s="25" t="s">
        <v>100</v>
      </c>
      <c r="C752" s="27" t="s">
        <v>101</v>
      </c>
      <c r="D752" s="25" t="s">
        <v>100</v>
      </c>
      <c r="E752" s="26" t="s">
        <v>101</v>
      </c>
      <c r="F752" s="25" t="s">
        <v>100</v>
      </c>
      <c r="G752" s="27" t="s">
        <v>101</v>
      </c>
      <c r="H752" s="25" t="s">
        <v>100</v>
      </c>
      <c r="I752" s="27" t="s">
        <v>101</v>
      </c>
      <c r="J752" s="25" t="s">
        <v>100</v>
      </c>
      <c r="K752" s="26" t="s">
        <v>101</v>
      </c>
    </row>
    <row r="753" spans="1:11" ht="15">
      <c r="A753" s="28" t="s">
        <v>722</v>
      </c>
      <c r="B753" s="29"/>
      <c r="C753" s="32"/>
      <c r="D753" s="29"/>
      <c r="E753" s="30"/>
      <c r="F753" s="29"/>
      <c r="G753" s="32"/>
      <c r="H753" s="29"/>
      <c r="I753" s="32"/>
      <c r="J753" s="29"/>
      <c r="K753" s="30"/>
    </row>
    <row r="754" spans="1:11" ht="15">
      <c r="A754" s="1" t="s">
        <v>140</v>
      </c>
      <c r="B754" s="29">
        <v>664</v>
      </c>
      <c r="C754" s="32">
        <f>B754*0.82</f>
        <v>544.48</v>
      </c>
      <c r="D754" s="29">
        <v>767</v>
      </c>
      <c r="E754" s="32">
        <f>D754*0.82</f>
        <v>628.9399999999999</v>
      </c>
      <c r="F754" s="29">
        <v>845</v>
      </c>
      <c r="G754" s="32">
        <f>F754*0.82</f>
        <v>692.9</v>
      </c>
      <c r="H754" s="29">
        <v>767</v>
      </c>
      <c r="I754" s="32">
        <f>H754*0.82</f>
        <v>628.9399999999999</v>
      </c>
      <c r="J754" s="29">
        <v>793</v>
      </c>
      <c r="K754" s="30">
        <f>J754*0.82</f>
        <v>650.26</v>
      </c>
    </row>
    <row r="755" spans="1:11" ht="15">
      <c r="A755" s="1" t="s">
        <v>105</v>
      </c>
      <c r="B755" s="29">
        <v>199</v>
      </c>
      <c r="C755" s="32">
        <f>B755*0.82</f>
        <v>163.17999999999998</v>
      </c>
      <c r="D755" s="29">
        <v>230</v>
      </c>
      <c r="E755" s="32">
        <f>D755*0.82</f>
        <v>188.6</v>
      </c>
      <c r="F755" s="29">
        <v>253</v>
      </c>
      <c r="G755" s="32">
        <f>F755*0.82</f>
        <v>207.45999999999998</v>
      </c>
      <c r="H755" s="29">
        <v>230</v>
      </c>
      <c r="I755" s="32">
        <f>H755*0.82</f>
        <v>188.6</v>
      </c>
      <c r="J755" s="29">
        <v>238</v>
      </c>
      <c r="K755" s="30">
        <f>J755*0.82</f>
        <v>195.16</v>
      </c>
    </row>
    <row r="756" spans="1:11" ht="15">
      <c r="A756" s="1" t="s">
        <v>723</v>
      </c>
      <c r="B756" s="29">
        <v>232</v>
      </c>
      <c r="C756" s="32">
        <f>B756*0.82</f>
        <v>190.23999999999998</v>
      </c>
      <c r="D756" s="29">
        <v>269</v>
      </c>
      <c r="E756" s="32">
        <f>D756*0.82</f>
        <v>220.57999999999998</v>
      </c>
      <c r="F756" s="29">
        <v>549</v>
      </c>
      <c r="G756" s="32">
        <f>F756*0.82</f>
        <v>450.17999999999995</v>
      </c>
      <c r="H756" s="29">
        <v>269</v>
      </c>
      <c r="I756" s="32">
        <f>H756*0.82</f>
        <v>220.57999999999998</v>
      </c>
      <c r="J756" s="29">
        <v>515</v>
      </c>
      <c r="K756" s="30">
        <f>J756*0.82</f>
        <v>422.29999999999995</v>
      </c>
    </row>
    <row r="757" spans="1:11" ht="15">
      <c r="A757" s="28" t="s">
        <v>5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5">
      <c r="A758" s="1" t="s">
        <v>121</v>
      </c>
      <c r="B758" s="17" t="s">
        <v>724</v>
      </c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5">
      <c r="A759" s="1" t="s">
        <v>491</v>
      </c>
      <c r="B759" s="17" t="s">
        <v>725</v>
      </c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5">
      <c r="A760" s="1" t="s">
        <v>123</v>
      </c>
      <c r="B760" s="17" t="s">
        <v>726</v>
      </c>
      <c r="C760" s="17"/>
      <c r="D760" s="17"/>
      <c r="E760" s="17"/>
      <c r="F760" s="17"/>
      <c r="G760" s="17"/>
      <c r="H760" s="17"/>
      <c r="I760" s="17"/>
      <c r="J760" s="17"/>
      <c r="K760" s="17"/>
    </row>
    <row r="761" spans="1:11" ht="15">
      <c r="A761" s="1"/>
      <c r="B761" s="17"/>
      <c r="C761" s="17"/>
      <c r="D761" s="17"/>
      <c r="E761" s="17"/>
      <c r="F761" s="17"/>
      <c r="G761" s="17"/>
      <c r="H761" s="17"/>
      <c r="I761" s="17"/>
      <c r="J761" s="17"/>
      <c r="K761" s="17"/>
    </row>
    <row r="762" spans="1:11" ht="18.75">
      <c r="A762" s="89" t="s">
        <v>54</v>
      </c>
      <c r="B762" s="89"/>
      <c r="C762" s="89"/>
      <c r="D762" s="89"/>
      <c r="E762" s="89"/>
      <c r="F762" s="89"/>
      <c r="G762" s="89"/>
      <c r="H762" s="89"/>
      <c r="I762" s="89"/>
      <c r="J762" s="89"/>
      <c r="K762" s="89"/>
    </row>
    <row r="763" spans="1:11" ht="15">
      <c r="A763" s="72"/>
      <c r="B763" s="24"/>
      <c r="C763" s="24"/>
      <c r="D763" s="24"/>
      <c r="E763" s="24"/>
      <c r="F763" s="24"/>
      <c r="G763" s="24"/>
      <c r="H763" s="24"/>
      <c r="I763" s="24"/>
      <c r="J763" s="24"/>
      <c r="K763" s="24"/>
    </row>
    <row r="764" spans="1:11" ht="15">
      <c r="A764" s="1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5">
      <c r="A765" s="20" t="s">
        <v>727</v>
      </c>
      <c r="B765" s="88" t="s">
        <v>500</v>
      </c>
      <c r="C765" s="90"/>
      <c r="D765" s="91"/>
      <c r="E765" s="92"/>
      <c r="F765" s="93"/>
      <c r="G765" s="92"/>
      <c r="H765" s="2"/>
      <c r="I765" s="2"/>
      <c r="J765" s="2"/>
      <c r="K765" s="2"/>
    </row>
    <row r="766" spans="1:11" ht="15">
      <c r="A766" s="70" t="s">
        <v>501</v>
      </c>
      <c r="B766" s="25" t="s">
        <v>100</v>
      </c>
      <c r="C766" s="27" t="s">
        <v>101</v>
      </c>
      <c r="D766" s="51"/>
      <c r="E766" s="52"/>
      <c r="F766" s="52"/>
      <c r="G766" s="52"/>
      <c r="H766" s="2"/>
      <c r="I766" s="2"/>
      <c r="J766" s="2"/>
      <c r="K766" s="2"/>
    </row>
    <row r="767" spans="1:11" ht="15">
      <c r="A767" s="1" t="s">
        <v>728</v>
      </c>
      <c r="B767" s="29">
        <v>160</v>
      </c>
      <c r="C767" s="32">
        <f>B767*0.85</f>
        <v>136</v>
      </c>
      <c r="D767" s="53"/>
      <c r="E767" s="2"/>
      <c r="F767" s="2"/>
      <c r="G767" s="2"/>
      <c r="H767" s="2"/>
      <c r="I767" s="2"/>
      <c r="J767" s="2"/>
      <c r="K767" s="2"/>
    </row>
    <row r="768" spans="1:11" ht="15">
      <c r="A768" s="1" t="s">
        <v>729</v>
      </c>
      <c r="B768" s="29">
        <v>170</v>
      </c>
      <c r="C768" s="32">
        <f>B768*0.85</f>
        <v>144.5</v>
      </c>
      <c r="D768" s="53"/>
      <c r="E768" s="2"/>
      <c r="F768" s="2"/>
      <c r="G768" s="2"/>
      <c r="H768" s="2"/>
      <c r="I768" s="2"/>
      <c r="J768" s="2"/>
      <c r="K768" s="2"/>
    </row>
    <row r="769" spans="1:11" ht="15">
      <c r="A769" s="1" t="s">
        <v>105</v>
      </c>
      <c r="B769" s="29">
        <v>93</v>
      </c>
      <c r="C769" s="32">
        <f>B769*0.85</f>
        <v>79.05</v>
      </c>
      <c r="D769" s="53"/>
      <c r="E769" s="2"/>
      <c r="F769" s="2"/>
      <c r="G769" s="2"/>
      <c r="H769" s="2"/>
      <c r="I769" s="2"/>
      <c r="J769" s="2"/>
      <c r="K769" s="2"/>
    </row>
    <row r="770" spans="1:11" ht="15">
      <c r="A770" s="1" t="s">
        <v>730</v>
      </c>
      <c r="B770" s="29">
        <v>220</v>
      </c>
      <c r="C770" s="32">
        <f>B770*0.85</f>
        <v>187</v>
      </c>
      <c r="D770" s="53"/>
      <c r="E770" s="2"/>
      <c r="F770" s="2"/>
      <c r="G770" s="2"/>
      <c r="H770" s="2"/>
      <c r="I770" s="2"/>
      <c r="J770" s="2"/>
      <c r="K770" s="2"/>
    </row>
    <row r="771" spans="1:11" ht="15">
      <c r="A771" s="1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5">
      <c r="A772" s="20" t="s">
        <v>731</v>
      </c>
      <c r="B772" s="88" t="s">
        <v>732</v>
      </c>
      <c r="C772" s="90"/>
      <c r="D772" s="53"/>
      <c r="E772" s="2"/>
      <c r="F772" s="2"/>
      <c r="G772" s="2"/>
      <c r="H772" s="2"/>
      <c r="I772" s="2"/>
      <c r="J772" s="2"/>
      <c r="K772" s="2"/>
    </row>
    <row r="773" spans="1:11" ht="15">
      <c r="A773" s="70" t="s">
        <v>501</v>
      </c>
      <c r="B773" s="25" t="s">
        <v>100</v>
      </c>
      <c r="C773" s="27" t="s">
        <v>101</v>
      </c>
      <c r="D773" s="53"/>
      <c r="E773" s="2"/>
      <c r="F773" s="2"/>
      <c r="G773" s="2"/>
      <c r="H773" s="2"/>
      <c r="I773" s="2"/>
      <c r="J773" s="2"/>
      <c r="K773" s="2"/>
    </row>
    <row r="774" spans="1:11" ht="15">
      <c r="A774" s="1" t="s">
        <v>675</v>
      </c>
      <c r="B774" s="29">
        <v>149</v>
      </c>
      <c r="C774" s="32">
        <f>B774*0.8</f>
        <v>119.2</v>
      </c>
      <c r="D774" s="53"/>
      <c r="E774" s="2"/>
      <c r="F774" s="2"/>
      <c r="G774" s="2"/>
      <c r="H774" s="2"/>
      <c r="I774" s="2"/>
      <c r="J774" s="2"/>
      <c r="K774" s="2"/>
    </row>
    <row r="775" spans="1:11" ht="15">
      <c r="A775" s="1" t="s">
        <v>105</v>
      </c>
      <c r="B775" s="29">
        <v>93</v>
      </c>
      <c r="C775" s="32">
        <f>B775*0.9</f>
        <v>83.7</v>
      </c>
      <c r="D775" s="53"/>
      <c r="E775" s="2"/>
      <c r="F775" s="2"/>
      <c r="G775" s="2"/>
      <c r="H775" s="2"/>
      <c r="I775" s="2"/>
      <c r="J775" s="2"/>
      <c r="K775" s="2"/>
    </row>
    <row r="776" spans="1:11" ht="15">
      <c r="A776" s="1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5">
      <c r="A777" s="22" t="s">
        <v>733</v>
      </c>
      <c r="B777" s="88" t="s">
        <v>732</v>
      </c>
      <c r="C777" s="88"/>
      <c r="D777" s="2"/>
      <c r="E777" s="2"/>
      <c r="F777" s="2"/>
      <c r="G777" s="2"/>
      <c r="H777" s="2"/>
      <c r="I777" s="2"/>
      <c r="J777" s="2"/>
      <c r="K777" s="2"/>
    </row>
    <row r="778" spans="1:11" ht="15">
      <c r="A778" s="70" t="s">
        <v>501</v>
      </c>
      <c r="B778" s="25" t="s">
        <v>100</v>
      </c>
      <c r="C778" s="26" t="s">
        <v>101</v>
      </c>
      <c r="D778" s="2"/>
      <c r="E778" s="2"/>
      <c r="F778" s="2"/>
      <c r="G778" s="2"/>
      <c r="H778" s="2"/>
      <c r="I778" s="2"/>
      <c r="J778" s="2"/>
      <c r="K778" s="2"/>
    </row>
    <row r="779" spans="1:11" ht="15">
      <c r="A779" s="19" t="s">
        <v>734</v>
      </c>
      <c r="B779" s="29">
        <v>465</v>
      </c>
      <c r="C779" s="30">
        <f>B779*0.9</f>
        <v>418.5</v>
      </c>
      <c r="D779" s="2"/>
      <c r="E779" s="2"/>
      <c r="F779" s="2"/>
      <c r="G779" s="2"/>
      <c r="H779" s="2"/>
      <c r="I779" s="2"/>
      <c r="J779" s="2"/>
      <c r="K779" s="2"/>
    </row>
    <row r="780" spans="1:11" ht="15">
      <c r="A780" s="1" t="s">
        <v>735</v>
      </c>
      <c r="B780" s="29">
        <v>375</v>
      </c>
      <c r="C780" s="30">
        <f>B780*0.9</f>
        <v>337.5</v>
      </c>
      <c r="D780" s="2"/>
      <c r="E780" s="2"/>
      <c r="F780" s="2"/>
      <c r="G780" s="2"/>
      <c r="H780" s="2"/>
      <c r="I780" s="2"/>
      <c r="J780" s="2"/>
      <c r="K780" s="2"/>
    </row>
    <row r="781" spans="1:11" ht="15">
      <c r="A781" s="1" t="s">
        <v>736</v>
      </c>
      <c r="B781" s="29">
        <v>220</v>
      </c>
      <c r="C781" s="30">
        <f>B781*0.9</f>
        <v>198</v>
      </c>
      <c r="D781" s="2"/>
      <c r="E781" s="2"/>
      <c r="F781" s="2"/>
      <c r="G781" s="2"/>
      <c r="H781" s="2"/>
      <c r="I781" s="2"/>
      <c r="J781" s="2"/>
      <c r="K781" s="2"/>
    </row>
    <row r="782" spans="1:11" ht="15">
      <c r="A782" s="1" t="s">
        <v>737</v>
      </c>
      <c r="B782" s="29">
        <v>175</v>
      </c>
      <c r="C782" s="30">
        <f>B782*0.9</f>
        <v>157.5</v>
      </c>
      <c r="D782" s="2"/>
      <c r="E782" s="2"/>
      <c r="F782" s="2"/>
      <c r="G782" s="2"/>
      <c r="H782" s="2"/>
      <c r="I782" s="2"/>
      <c r="J782" s="2"/>
      <c r="K782" s="2"/>
    </row>
    <row r="783" spans="1:11" ht="15">
      <c r="A783" s="1" t="s">
        <v>105</v>
      </c>
      <c r="B783" s="29">
        <v>140</v>
      </c>
      <c r="C783" s="30">
        <f>B783*0.9</f>
        <v>126</v>
      </c>
      <c r="D783" s="2"/>
      <c r="E783" s="2"/>
      <c r="F783" s="2"/>
      <c r="G783" s="2"/>
      <c r="H783" s="2"/>
      <c r="I783" s="2"/>
      <c r="J783" s="2"/>
      <c r="K783" s="2"/>
    </row>
    <row r="784" spans="1:11" ht="15">
      <c r="A784" s="28" t="s">
        <v>5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5">
      <c r="A785" s="19" t="s">
        <v>738</v>
      </c>
      <c r="B785" s="17" t="s">
        <v>739</v>
      </c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5">
      <c r="A786" s="1" t="s">
        <v>740</v>
      </c>
      <c r="B786" s="17" t="s">
        <v>741</v>
      </c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5">
      <c r="A787" s="1" t="s">
        <v>125</v>
      </c>
      <c r="B787" s="17" t="s">
        <v>742</v>
      </c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5">
      <c r="A788" s="12"/>
      <c r="B788" s="84"/>
      <c r="C788" s="37"/>
      <c r="D788" s="2"/>
      <c r="E788" s="2"/>
      <c r="F788" s="2"/>
      <c r="G788" s="2"/>
      <c r="H788" s="2"/>
      <c r="I788" s="2"/>
      <c r="J788" s="2"/>
      <c r="K788" s="2"/>
    </row>
    <row r="789" spans="1:11" ht="15">
      <c r="A789" s="20" t="s">
        <v>743</v>
      </c>
      <c r="B789" s="88" t="s">
        <v>500</v>
      </c>
      <c r="C789" s="88"/>
      <c r="D789" s="2"/>
      <c r="E789" s="2"/>
      <c r="F789" s="2"/>
      <c r="G789" s="2"/>
      <c r="H789" s="2"/>
      <c r="I789" s="2"/>
      <c r="J789" s="2"/>
      <c r="K789" s="2"/>
    </row>
    <row r="790" spans="1:11" ht="15">
      <c r="A790" s="70" t="s">
        <v>501</v>
      </c>
      <c r="B790" s="25" t="s">
        <v>100</v>
      </c>
      <c r="C790" s="26" t="s">
        <v>101</v>
      </c>
      <c r="D790" s="2"/>
      <c r="E790" s="2"/>
      <c r="F790" s="2"/>
      <c r="G790" s="2"/>
      <c r="H790" s="2"/>
      <c r="I790" s="2"/>
      <c r="J790" s="2"/>
      <c r="K790" s="2"/>
    </row>
    <row r="791" spans="1:11" ht="15">
      <c r="A791" s="1" t="s">
        <v>744</v>
      </c>
      <c r="B791" s="29">
        <v>95</v>
      </c>
      <c r="C791" s="30">
        <f>B791*0.9</f>
        <v>85.5</v>
      </c>
      <c r="D791" s="2"/>
      <c r="E791" s="2"/>
      <c r="F791" s="2"/>
      <c r="G791" s="2"/>
      <c r="H791" s="2"/>
      <c r="I791" s="2"/>
      <c r="J791" s="2"/>
      <c r="K791" s="2"/>
    </row>
    <row r="792" spans="1:11" ht="15">
      <c r="A792" s="1" t="s">
        <v>105</v>
      </c>
      <c r="B792" s="29">
        <v>35</v>
      </c>
      <c r="C792" s="30">
        <f>B792*0.9</f>
        <v>31.5</v>
      </c>
      <c r="D792" s="2"/>
      <c r="E792" s="2"/>
      <c r="F792" s="2"/>
      <c r="G792" s="2"/>
      <c r="H792" s="2"/>
      <c r="I792" s="2"/>
      <c r="J792" s="2"/>
      <c r="K792" s="2"/>
    </row>
    <row r="793" spans="1:11" ht="15">
      <c r="A793" s="1" t="s">
        <v>745</v>
      </c>
      <c r="B793" s="29">
        <v>176</v>
      </c>
      <c r="C793" s="30">
        <f>B793*0.9</f>
        <v>158.4</v>
      </c>
      <c r="D793" s="2"/>
      <c r="E793" s="2"/>
      <c r="F793" s="2"/>
      <c r="G793" s="2"/>
      <c r="H793" s="2"/>
      <c r="I793" s="2"/>
      <c r="J793" s="2"/>
      <c r="K793" s="2"/>
    </row>
    <row r="794" spans="1:11" ht="15">
      <c r="A794" s="1" t="s">
        <v>746</v>
      </c>
      <c r="B794" s="29">
        <v>15</v>
      </c>
      <c r="C794" s="30">
        <v>15</v>
      </c>
      <c r="D794" s="2"/>
      <c r="E794" s="2"/>
      <c r="F794" s="2"/>
      <c r="G794" s="2"/>
      <c r="H794" s="2"/>
      <c r="I794" s="2"/>
      <c r="J794" s="2"/>
      <c r="K794" s="2"/>
    </row>
    <row r="795" spans="1:11" ht="15">
      <c r="A795" s="1" t="s">
        <v>105</v>
      </c>
      <c r="B795" s="29">
        <v>50</v>
      </c>
      <c r="C795" s="30">
        <f>B795*0.9</f>
        <v>45</v>
      </c>
      <c r="D795" s="2"/>
      <c r="E795" s="2"/>
      <c r="F795" s="2"/>
      <c r="G795" s="2"/>
      <c r="H795" s="2"/>
      <c r="I795" s="2"/>
      <c r="J795" s="2"/>
      <c r="K795" s="2"/>
    </row>
    <row r="796" spans="1:11" ht="15">
      <c r="A796" s="28" t="s">
        <v>5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5">
      <c r="A797" s="19" t="s">
        <v>747</v>
      </c>
      <c r="B797" s="17" t="s">
        <v>748</v>
      </c>
      <c r="C797" s="2"/>
      <c r="D797" s="17"/>
      <c r="E797" s="17"/>
      <c r="F797" s="17"/>
      <c r="G797" s="17"/>
      <c r="H797" s="17"/>
      <c r="I797" s="17"/>
      <c r="J797" s="17"/>
      <c r="K797" s="17"/>
    </row>
    <row r="798" spans="1:11" ht="15">
      <c r="A798" s="12"/>
      <c r="B798" s="17"/>
      <c r="C798" s="2"/>
      <c r="D798" s="17"/>
      <c r="E798" s="17"/>
      <c r="F798" s="17"/>
      <c r="G798" s="17"/>
      <c r="H798" s="17"/>
      <c r="I798" s="17"/>
      <c r="J798" s="17"/>
      <c r="K798" s="17"/>
    </row>
    <row r="799" spans="1:11" ht="15">
      <c r="A799" s="20" t="s">
        <v>749</v>
      </c>
      <c r="B799" s="88" t="s">
        <v>732</v>
      </c>
      <c r="C799" s="88"/>
      <c r="D799" s="17"/>
      <c r="E799" s="17"/>
      <c r="F799" s="17"/>
      <c r="G799" s="17"/>
      <c r="H799" s="17"/>
      <c r="I799" s="17"/>
      <c r="J799" s="17"/>
      <c r="K799" s="17"/>
    </row>
    <row r="800" spans="1:11" ht="15">
      <c r="A800" s="70" t="s">
        <v>501</v>
      </c>
      <c r="B800" s="25" t="s">
        <v>100</v>
      </c>
      <c r="C800" s="81" t="s">
        <v>101</v>
      </c>
      <c r="D800" s="17"/>
      <c r="E800" s="17"/>
      <c r="F800" s="17"/>
      <c r="G800" s="17"/>
      <c r="H800" s="17"/>
      <c r="I800" s="17"/>
      <c r="J800" s="17"/>
      <c r="K800" s="17"/>
    </row>
    <row r="801" spans="1:11" ht="15">
      <c r="A801" s="1" t="s">
        <v>675</v>
      </c>
      <c r="B801" s="29">
        <v>120</v>
      </c>
      <c r="C801" s="79">
        <f>B801*0.9</f>
        <v>108</v>
      </c>
      <c r="D801" s="17"/>
      <c r="E801" s="17"/>
      <c r="F801" s="17"/>
      <c r="G801" s="17"/>
      <c r="H801" s="17"/>
      <c r="I801" s="17"/>
      <c r="J801" s="17"/>
      <c r="K801" s="17"/>
    </row>
    <row r="802" spans="1:11" ht="15">
      <c r="A802" s="1" t="s">
        <v>105</v>
      </c>
      <c r="B802" s="29">
        <v>105</v>
      </c>
      <c r="C802" s="79">
        <f>B802*0.9</f>
        <v>94.5</v>
      </c>
      <c r="D802" s="17"/>
      <c r="E802" s="17"/>
      <c r="F802" s="17"/>
      <c r="G802" s="17"/>
      <c r="H802" s="17"/>
      <c r="I802" s="17"/>
      <c r="J802" s="17"/>
      <c r="K802" s="17"/>
    </row>
    <row r="803" spans="1:11" ht="15">
      <c r="A803" s="1" t="s">
        <v>750</v>
      </c>
      <c r="B803" s="77">
        <v>55</v>
      </c>
      <c r="C803" s="79">
        <f>B803*0.9</f>
        <v>49.5</v>
      </c>
      <c r="D803" s="17"/>
      <c r="E803" s="17"/>
      <c r="F803" s="17"/>
      <c r="G803" s="17"/>
      <c r="H803" s="17"/>
      <c r="I803" s="17"/>
      <c r="J803" s="17"/>
      <c r="K803" s="17"/>
    </row>
    <row r="804" spans="1:11" ht="15">
      <c r="A804" s="12"/>
      <c r="B804" s="2"/>
      <c r="C804" s="2"/>
      <c r="D804" s="17"/>
      <c r="E804" s="17"/>
      <c r="F804" s="17"/>
      <c r="G804" s="17"/>
      <c r="H804" s="17"/>
      <c r="I804" s="17"/>
      <c r="J804" s="17"/>
      <c r="K804" s="17"/>
    </row>
    <row r="805" spans="1:11" ht="15">
      <c r="A805" s="22" t="s">
        <v>751</v>
      </c>
      <c r="B805" s="88" t="s">
        <v>732</v>
      </c>
      <c r="C805" s="88"/>
      <c r="D805" s="17"/>
      <c r="E805" s="17"/>
      <c r="F805" s="17"/>
      <c r="G805" s="17"/>
      <c r="H805" s="17"/>
      <c r="I805" s="17"/>
      <c r="J805" s="17"/>
      <c r="K805" s="17"/>
    </row>
    <row r="806" spans="1:11" ht="15">
      <c r="A806" s="70" t="s">
        <v>501</v>
      </c>
      <c r="B806" s="25" t="s">
        <v>100</v>
      </c>
      <c r="C806" s="81" t="s">
        <v>101</v>
      </c>
      <c r="D806" s="17"/>
      <c r="E806" s="17"/>
      <c r="F806" s="17"/>
      <c r="G806" s="17"/>
      <c r="H806" s="17"/>
      <c r="I806" s="17"/>
      <c r="J806" s="17"/>
      <c r="K806" s="17"/>
    </row>
    <row r="807" spans="1:11" ht="15">
      <c r="A807" s="1" t="s">
        <v>675</v>
      </c>
      <c r="B807" s="29">
        <v>185</v>
      </c>
      <c r="C807" s="79">
        <f>B807*0.8</f>
        <v>148</v>
      </c>
      <c r="D807" s="17"/>
      <c r="E807" s="17"/>
      <c r="F807" s="17"/>
      <c r="G807" s="17"/>
      <c r="H807" s="17"/>
      <c r="I807" s="17"/>
      <c r="J807" s="17"/>
      <c r="K807" s="17"/>
    </row>
    <row r="808" spans="1:11" ht="15">
      <c r="A808" s="1" t="s">
        <v>105</v>
      </c>
      <c r="B808" s="29">
        <v>145</v>
      </c>
      <c r="C808" s="79">
        <f>B808*0.8</f>
        <v>116</v>
      </c>
      <c r="D808" s="17"/>
      <c r="E808" s="17"/>
      <c r="F808" s="17"/>
      <c r="G808" s="17"/>
      <c r="H808" s="17"/>
      <c r="I808" s="17"/>
      <c r="J808" s="17"/>
      <c r="K808" s="17"/>
    </row>
    <row r="809" spans="1:11" ht="15">
      <c r="A809" s="12"/>
      <c r="B809" s="17"/>
      <c r="C809" s="17"/>
      <c r="D809" s="17"/>
      <c r="E809" s="17"/>
      <c r="F809" s="17"/>
      <c r="G809" s="17"/>
      <c r="H809" s="17"/>
      <c r="I809" s="17"/>
      <c r="J809" s="17"/>
      <c r="K809" s="17"/>
    </row>
    <row r="810" spans="1:11" ht="15">
      <c r="A810" s="22" t="s">
        <v>752</v>
      </c>
      <c r="B810" s="88" t="s">
        <v>500</v>
      </c>
      <c r="C810" s="88"/>
      <c r="D810" s="17"/>
      <c r="E810" s="17"/>
      <c r="F810" s="17"/>
      <c r="G810" s="17"/>
      <c r="H810" s="17"/>
      <c r="I810" s="17"/>
      <c r="J810" s="17"/>
      <c r="K810" s="17"/>
    </row>
    <row r="811" spans="1:11" ht="15">
      <c r="A811" s="70" t="s">
        <v>501</v>
      </c>
      <c r="B811" s="25" t="s">
        <v>100</v>
      </c>
      <c r="C811" s="81" t="s">
        <v>101</v>
      </c>
      <c r="D811" s="17"/>
      <c r="E811" s="17"/>
      <c r="F811" s="17"/>
      <c r="G811" s="17"/>
      <c r="H811" s="17"/>
      <c r="I811" s="17"/>
      <c r="J811" s="17"/>
      <c r="K811" s="17"/>
    </row>
    <row r="812" spans="1:11" ht="15">
      <c r="A812" s="1" t="s">
        <v>675</v>
      </c>
      <c r="B812" s="29">
        <v>147</v>
      </c>
      <c r="C812" s="79">
        <f>B812*0.8</f>
        <v>117.60000000000001</v>
      </c>
      <c r="D812" s="17"/>
      <c r="E812" s="17"/>
      <c r="F812" s="17"/>
      <c r="G812" s="17"/>
      <c r="H812" s="17"/>
      <c r="I812" s="17"/>
      <c r="J812" s="17"/>
      <c r="K812" s="17"/>
    </row>
    <row r="813" spans="1:11" ht="15">
      <c r="A813" s="1" t="s">
        <v>105</v>
      </c>
      <c r="B813" s="29">
        <v>112</v>
      </c>
      <c r="C813" s="79">
        <f>B813*0.8</f>
        <v>89.60000000000001</v>
      </c>
      <c r="D813" s="2"/>
      <c r="E813" s="2"/>
      <c r="F813" s="2"/>
      <c r="G813" s="2"/>
      <c r="H813" s="2"/>
      <c r="I813" s="2"/>
      <c r="J813" s="2"/>
      <c r="K813" s="2"/>
    </row>
    <row r="814" spans="1:11" ht="15">
      <c r="A814" s="1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5">
      <c r="A815" s="20" t="s">
        <v>753</v>
      </c>
      <c r="B815" s="88" t="s">
        <v>732</v>
      </c>
      <c r="C815" s="88"/>
      <c r="D815" s="2"/>
      <c r="E815" s="2"/>
      <c r="F815" s="2"/>
      <c r="G815" s="2"/>
      <c r="H815" s="2"/>
      <c r="I815" s="2"/>
      <c r="J815" s="2"/>
      <c r="K815" s="2"/>
    </row>
    <row r="816" spans="1:11" ht="15">
      <c r="A816" s="70" t="s">
        <v>501</v>
      </c>
      <c r="B816" s="25" t="s">
        <v>100</v>
      </c>
      <c r="C816" s="26" t="s">
        <v>101</v>
      </c>
      <c r="D816" s="2"/>
      <c r="E816" s="2"/>
      <c r="F816" s="2"/>
      <c r="G816" s="2"/>
      <c r="H816" s="2"/>
      <c r="I816" s="2"/>
      <c r="J816" s="2"/>
      <c r="K816" s="2"/>
    </row>
    <row r="817" spans="1:11" ht="15">
      <c r="A817" s="1" t="s">
        <v>675</v>
      </c>
      <c r="B817" s="29">
        <v>180</v>
      </c>
      <c r="C817" s="30">
        <f>B817*0.85</f>
        <v>153</v>
      </c>
      <c r="D817" s="2"/>
      <c r="E817" s="2"/>
      <c r="F817" s="2"/>
      <c r="G817" s="2"/>
      <c r="H817" s="2"/>
      <c r="I817" s="2"/>
      <c r="J817" s="2"/>
      <c r="K817" s="2"/>
    </row>
    <row r="818" spans="1:11" ht="15">
      <c r="A818" s="1" t="s">
        <v>105</v>
      </c>
      <c r="B818" s="29">
        <v>145</v>
      </c>
      <c r="C818" s="30">
        <f>B818*0.85</f>
        <v>123.25</v>
      </c>
      <c r="D818" s="2"/>
      <c r="E818" s="2"/>
      <c r="F818" s="2"/>
      <c r="G818" s="2"/>
      <c r="H818" s="2"/>
      <c r="I818" s="2"/>
      <c r="J818" s="2"/>
      <c r="K818" s="2"/>
    </row>
    <row r="819" spans="1:11" ht="15">
      <c r="A819" s="63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15">
      <c r="A820" s="85"/>
      <c r="B820" s="86"/>
      <c r="C820" s="86"/>
      <c r="D820" s="86"/>
      <c r="E820" s="86"/>
      <c r="F820" s="86"/>
      <c r="G820" s="86"/>
      <c r="H820" s="86"/>
      <c r="I820" s="86"/>
      <c r="J820" s="86"/>
      <c r="K820" s="86"/>
    </row>
    <row r="821" spans="1:11" ht="15">
      <c r="A821" s="85"/>
      <c r="B821" s="86"/>
      <c r="C821" s="86"/>
      <c r="D821" s="86"/>
      <c r="E821" s="86"/>
      <c r="F821" s="86"/>
      <c r="G821" s="86"/>
      <c r="H821" s="86"/>
      <c r="I821" s="86"/>
      <c r="J821" s="86"/>
      <c r="K821" s="86"/>
    </row>
    <row r="822" spans="1:11" ht="15">
      <c r="A822" s="85"/>
      <c r="B822" s="86"/>
      <c r="C822" s="86"/>
      <c r="D822" s="86"/>
      <c r="E822" s="86"/>
      <c r="F822" s="86"/>
      <c r="G822" s="86"/>
      <c r="H822" s="86"/>
      <c r="I822" s="86"/>
      <c r="J822" s="86"/>
      <c r="K822" s="86"/>
    </row>
    <row r="823" spans="1:11" ht="15">
      <c r="A823" s="85"/>
      <c r="B823" s="86"/>
      <c r="C823" s="86"/>
      <c r="D823" s="86"/>
      <c r="E823" s="86"/>
      <c r="F823" s="86"/>
      <c r="G823" s="86"/>
      <c r="H823" s="86"/>
      <c r="I823" s="86"/>
      <c r="J823" s="86"/>
      <c r="K823" s="86"/>
    </row>
    <row r="824" spans="1:11" ht="15">
      <c r="A824" s="85"/>
      <c r="B824" s="86"/>
      <c r="C824" s="86"/>
      <c r="D824" s="86"/>
      <c r="E824" s="86"/>
      <c r="F824" s="86"/>
      <c r="G824" s="86"/>
      <c r="H824" s="86"/>
      <c r="I824" s="86"/>
      <c r="J824" s="86"/>
      <c r="K824" s="86"/>
    </row>
    <row r="825" spans="1:11" ht="15">
      <c r="A825" s="85"/>
      <c r="B825" s="86"/>
      <c r="C825" s="86"/>
      <c r="D825" s="86"/>
      <c r="E825" s="86"/>
      <c r="F825" s="86"/>
      <c r="G825" s="86"/>
      <c r="H825" s="86"/>
      <c r="I825" s="86"/>
      <c r="J825" s="86"/>
      <c r="K825" s="86"/>
    </row>
    <row r="826" spans="1:11" ht="15">
      <c r="A826" s="85"/>
      <c r="B826" s="86"/>
      <c r="C826" s="86"/>
      <c r="D826" s="86"/>
      <c r="E826" s="86"/>
      <c r="F826" s="86"/>
      <c r="G826" s="86"/>
      <c r="H826" s="86"/>
      <c r="I826" s="86"/>
      <c r="J826" s="86"/>
      <c r="K826" s="86"/>
    </row>
    <row r="827" spans="1:11" ht="15">
      <c r="A827" s="85"/>
      <c r="B827" s="86"/>
      <c r="C827" s="86"/>
      <c r="D827" s="86"/>
      <c r="E827" s="86"/>
      <c r="F827" s="86"/>
      <c r="G827" s="86"/>
      <c r="H827" s="86"/>
      <c r="I827" s="86"/>
      <c r="J827" s="86"/>
      <c r="K827" s="86"/>
    </row>
    <row r="828" spans="1:11" ht="15">
      <c r="A828" s="85"/>
      <c r="B828" s="86"/>
      <c r="C828" s="86"/>
      <c r="D828" s="86"/>
      <c r="E828" s="86"/>
      <c r="F828" s="86"/>
      <c r="G828" s="86"/>
      <c r="H828" s="86"/>
      <c r="I828" s="86"/>
      <c r="J828" s="86"/>
      <c r="K828" s="86"/>
    </row>
    <row r="829" spans="1:11" ht="15">
      <c r="A829" s="85"/>
      <c r="B829" s="86"/>
      <c r="C829" s="86"/>
      <c r="D829" s="86"/>
      <c r="E829" s="86"/>
      <c r="F829" s="86"/>
      <c r="G829" s="86"/>
      <c r="H829" s="86"/>
      <c r="I829" s="86"/>
      <c r="J829" s="86"/>
      <c r="K829" s="86"/>
    </row>
    <row r="830" spans="1:11" ht="15">
      <c r="A830" s="85"/>
      <c r="B830" s="86"/>
      <c r="C830" s="86"/>
      <c r="D830" s="86"/>
      <c r="E830" s="86"/>
      <c r="F830" s="86"/>
      <c r="G830" s="86"/>
      <c r="H830" s="86"/>
      <c r="I830" s="86"/>
      <c r="J830" s="86"/>
      <c r="K830" s="86"/>
    </row>
    <row r="831" spans="1:11" ht="15">
      <c r="A831" s="85"/>
      <c r="B831" s="86"/>
      <c r="C831" s="86"/>
      <c r="D831" s="86"/>
      <c r="E831" s="86"/>
      <c r="F831" s="86"/>
      <c r="G831" s="86"/>
      <c r="H831" s="86"/>
      <c r="I831" s="86"/>
      <c r="J831" s="86"/>
      <c r="K831" s="86"/>
    </row>
    <row r="832" spans="1:11" ht="15">
      <c r="A832" s="85"/>
      <c r="B832" s="86"/>
      <c r="C832" s="86"/>
      <c r="D832" s="86"/>
      <c r="E832" s="86"/>
      <c r="F832" s="86"/>
      <c r="G832" s="86"/>
      <c r="H832" s="86"/>
      <c r="I832" s="86"/>
      <c r="J832" s="86"/>
      <c r="K832" s="86"/>
    </row>
    <row r="833" spans="1:11" ht="15">
      <c r="A833" s="85"/>
      <c r="B833" s="86"/>
      <c r="C833" s="86"/>
      <c r="D833" s="86"/>
      <c r="E833" s="86"/>
      <c r="F833" s="86"/>
      <c r="G833" s="86"/>
      <c r="H833" s="86"/>
      <c r="I833" s="86"/>
      <c r="J833" s="86"/>
      <c r="K833" s="86"/>
    </row>
    <row r="834" spans="1:11" ht="15">
      <c r="A834" s="85"/>
      <c r="B834" s="86"/>
      <c r="C834" s="86"/>
      <c r="D834" s="86"/>
      <c r="E834" s="86"/>
      <c r="F834" s="86"/>
      <c r="G834" s="86"/>
      <c r="H834" s="86"/>
      <c r="I834" s="86"/>
      <c r="J834" s="86"/>
      <c r="K834" s="86"/>
    </row>
    <row r="835" spans="1:11" ht="15">
      <c r="A835" s="85"/>
      <c r="B835" s="86"/>
      <c r="C835" s="86"/>
      <c r="D835" s="86"/>
      <c r="E835" s="86"/>
      <c r="F835" s="86"/>
      <c r="G835" s="86"/>
      <c r="H835" s="86"/>
      <c r="I835" s="86"/>
      <c r="J835" s="86"/>
      <c r="K835" s="86"/>
    </row>
    <row r="836" spans="1:11" ht="15">
      <c r="A836" s="85"/>
      <c r="B836" s="86"/>
      <c r="C836" s="86"/>
      <c r="D836" s="86"/>
      <c r="E836" s="86"/>
      <c r="F836" s="86"/>
      <c r="G836" s="86"/>
      <c r="H836" s="86"/>
      <c r="I836" s="86"/>
      <c r="J836" s="86"/>
      <c r="K836" s="86"/>
    </row>
    <row r="837" spans="1:11" ht="15">
      <c r="A837" s="85"/>
      <c r="B837" s="86"/>
      <c r="C837" s="86"/>
      <c r="D837" s="86"/>
      <c r="E837" s="86"/>
      <c r="F837" s="86"/>
      <c r="G837" s="86"/>
      <c r="H837" s="86"/>
      <c r="I837" s="86"/>
      <c r="J837" s="86"/>
      <c r="K837" s="86"/>
    </row>
    <row r="838" spans="1:11" ht="15">
      <c r="A838" s="85"/>
      <c r="B838" s="86"/>
      <c r="C838" s="86"/>
      <c r="D838" s="86"/>
      <c r="E838" s="86"/>
      <c r="F838" s="86"/>
      <c r="G838" s="86"/>
      <c r="H838" s="86"/>
      <c r="I838" s="86"/>
      <c r="J838" s="86"/>
      <c r="K838" s="86"/>
    </row>
    <row r="839" spans="1:11" ht="15">
      <c r="A839" s="85"/>
      <c r="B839" s="86"/>
      <c r="C839" s="86"/>
      <c r="D839" s="86"/>
      <c r="E839" s="86"/>
      <c r="F839" s="86"/>
      <c r="G839" s="86"/>
      <c r="H839" s="86"/>
      <c r="I839" s="86"/>
      <c r="J839" s="86"/>
      <c r="K839" s="86"/>
    </row>
    <row r="840" spans="1:11" ht="15">
      <c r="A840" s="85"/>
      <c r="B840" s="86"/>
      <c r="C840" s="86"/>
      <c r="D840" s="86"/>
      <c r="E840" s="86"/>
      <c r="F840" s="86"/>
      <c r="G840" s="86"/>
      <c r="H840" s="86"/>
      <c r="I840" s="86"/>
      <c r="J840" s="86"/>
      <c r="K840" s="86"/>
    </row>
    <row r="841" spans="1:11" ht="15">
      <c r="A841" s="85"/>
      <c r="B841" s="86"/>
      <c r="C841" s="86"/>
      <c r="D841" s="86"/>
      <c r="E841" s="86"/>
      <c r="F841" s="86"/>
      <c r="G841" s="86"/>
      <c r="H841" s="86"/>
      <c r="I841" s="86"/>
      <c r="J841" s="86"/>
      <c r="K841" s="86"/>
    </row>
    <row r="842" spans="1:11" ht="15">
      <c r="A842" s="85"/>
      <c r="B842" s="86"/>
      <c r="C842" s="86"/>
      <c r="D842" s="86"/>
      <c r="E842" s="86"/>
      <c r="F842" s="86"/>
      <c r="G842" s="86"/>
      <c r="H842" s="86"/>
      <c r="I842" s="86"/>
      <c r="J842" s="86"/>
      <c r="K842" s="86"/>
    </row>
    <row r="843" spans="1:11" ht="15">
      <c r="A843" s="85"/>
      <c r="B843" s="86"/>
      <c r="C843" s="86"/>
      <c r="D843" s="86"/>
      <c r="E843" s="86"/>
      <c r="F843" s="86"/>
      <c r="G843" s="86"/>
      <c r="H843" s="86"/>
      <c r="I843" s="86"/>
      <c r="J843" s="86"/>
      <c r="K843" s="86"/>
    </row>
    <row r="844" spans="1:11" ht="15">
      <c r="A844" s="85"/>
      <c r="B844" s="86"/>
      <c r="C844" s="86"/>
      <c r="D844" s="86"/>
      <c r="E844" s="86"/>
      <c r="F844" s="86"/>
      <c r="G844" s="86"/>
      <c r="H844" s="86"/>
      <c r="I844" s="86"/>
      <c r="J844" s="86"/>
      <c r="K844" s="86"/>
    </row>
    <row r="845" spans="1:11" ht="15">
      <c r="A845" s="85"/>
      <c r="B845" s="86"/>
      <c r="C845" s="86"/>
      <c r="D845" s="86"/>
      <c r="E845" s="86"/>
      <c r="F845" s="86"/>
      <c r="G845" s="86"/>
      <c r="H845" s="86"/>
      <c r="I845" s="86"/>
      <c r="J845" s="86"/>
      <c r="K845" s="86"/>
    </row>
    <row r="846" spans="1:11" ht="15">
      <c r="A846" s="85"/>
      <c r="B846" s="86"/>
      <c r="C846" s="86"/>
      <c r="D846" s="86"/>
      <c r="E846" s="86"/>
      <c r="F846" s="86"/>
      <c r="G846" s="86"/>
      <c r="H846" s="86"/>
      <c r="I846" s="86"/>
      <c r="J846" s="86"/>
      <c r="K846" s="86"/>
    </row>
    <row r="847" spans="1:11" ht="15">
      <c r="A847" s="85"/>
      <c r="B847" s="86"/>
      <c r="C847" s="86"/>
      <c r="D847" s="86"/>
      <c r="E847" s="86"/>
      <c r="F847" s="86"/>
      <c r="G847" s="86"/>
      <c r="H847" s="86"/>
      <c r="I847" s="86"/>
      <c r="J847" s="86"/>
      <c r="K847" s="86"/>
    </row>
    <row r="848" spans="1:11" ht="15">
      <c r="A848" s="85"/>
      <c r="B848" s="86"/>
      <c r="C848" s="86"/>
      <c r="D848" s="86"/>
      <c r="E848" s="86"/>
      <c r="F848" s="86"/>
      <c r="G848" s="86"/>
      <c r="H848" s="86"/>
      <c r="I848" s="86"/>
      <c r="J848" s="86"/>
      <c r="K848" s="86"/>
    </row>
    <row r="849" spans="1:11" ht="15">
      <c r="A849" s="85"/>
      <c r="B849" s="86"/>
      <c r="C849" s="86"/>
      <c r="D849" s="86"/>
      <c r="E849" s="86"/>
      <c r="F849" s="86"/>
      <c r="G849" s="86"/>
      <c r="H849" s="86"/>
      <c r="I849" s="86"/>
      <c r="J849" s="86"/>
      <c r="K849" s="86"/>
    </row>
    <row r="850" spans="1:11" ht="15">
      <c r="A850" s="85"/>
      <c r="B850" s="86"/>
      <c r="C850" s="86"/>
      <c r="D850" s="86"/>
      <c r="E850" s="86"/>
      <c r="F850" s="86"/>
      <c r="G850" s="86"/>
      <c r="H850" s="86"/>
      <c r="I850" s="86"/>
      <c r="J850" s="86"/>
      <c r="K850" s="86"/>
    </row>
    <row r="851" spans="1:11" ht="15">
      <c r="A851" s="85"/>
      <c r="B851" s="86"/>
      <c r="C851" s="86"/>
      <c r="D851" s="86"/>
      <c r="E851" s="86"/>
      <c r="F851" s="86"/>
      <c r="G851" s="86"/>
      <c r="H851" s="86"/>
      <c r="I851" s="86"/>
      <c r="J851" s="86"/>
      <c r="K851" s="86"/>
    </row>
    <row r="852" spans="1:11" ht="15">
      <c r="A852" s="85"/>
      <c r="B852" s="86"/>
      <c r="C852" s="86"/>
      <c r="D852" s="86"/>
      <c r="E852" s="86"/>
      <c r="F852" s="86"/>
      <c r="G852" s="86"/>
      <c r="H852" s="86"/>
      <c r="I852" s="86"/>
      <c r="J852" s="86"/>
      <c r="K852" s="86"/>
    </row>
    <row r="853" spans="1:11" ht="15">
      <c r="A853" s="85"/>
      <c r="B853" s="86"/>
      <c r="C853" s="86"/>
      <c r="D853" s="86"/>
      <c r="E853" s="86"/>
      <c r="F853" s="86"/>
      <c r="G853" s="86"/>
      <c r="H853" s="86"/>
      <c r="I853" s="86"/>
      <c r="J853" s="86"/>
      <c r="K853" s="86"/>
    </row>
    <row r="854" spans="1:11" ht="15">
      <c r="A854" s="85"/>
      <c r="B854" s="86"/>
      <c r="C854" s="86"/>
      <c r="D854" s="86"/>
      <c r="E854" s="86"/>
      <c r="F854" s="86"/>
      <c r="G854" s="86"/>
      <c r="H854" s="86"/>
      <c r="I854" s="86"/>
      <c r="J854" s="86"/>
      <c r="K854" s="86"/>
    </row>
    <row r="855" spans="1:11" ht="15">
      <c r="A855" s="85"/>
      <c r="B855" s="86"/>
      <c r="C855" s="86"/>
      <c r="D855" s="86"/>
      <c r="E855" s="86"/>
      <c r="F855" s="86"/>
      <c r="G855" s="86"/>
      <c r="H855" s="86"/>
      <c r="I855" s="86"/>
      <c r="J855" s="86"/>
      <c r="K855" s="86"/>
    </row>
    <row r="856" spans="1:11" ht="15">
      <c r="A856" s="85"/>
      <c r="B856" s="86"/>
      <c r="C856" s="86"/>
      <c r="D856" s="86"/>
      <c r="E856" s="86"/>
      <c r="F856" s="86"/>
      <c r="G856" s="86"/>
      <c r="H856" s="86"/>
      <c r="I856" s="86"/>
      <c r="J856" s="86"/>
      <c r="K856" s="86"/>
    </row>
    <row r="857" spans="1:11" ht="15">
      <c r="A857" s="85"/>
      <c r="B857" s="86"/>
      <c r="C857" s="86"/>
      <c r="D857" s="86"/>
      <c r="E857" s="86"/>
      <c r="F857" s="86"/>
      <c r="G857" s="86"/>
      <c r="H857" s="86"/>
      <c r="I857" s="86"/>
      <c r="J857" s="86"/>
      <c r="K857" s="86"/>
    </row>
    <row r="858" spans="1:11" ht="15">
      <c r="A858" s="85"/>
      <c r="B858" s="86"/>
      <c r="C858" s="86"/>
      <c r="D858" s="86"/>
      <c r="E858" s="86"/>
      <c r="F858" s="86"/>
      <c r="G858" s="86"/>
      <c r="H858" s="86"/>
      <c r="I858" s="86"/>
      <c r="J858" s="86"/>
      <c r="K858" s="86"/>
    </row>
    <row r="859" spans="1:11" ht="15">
      <c r="A859" s="85"/>
      <c r="B859" s="86"/>
      <c r="C859" s="86"/>
      <c r="D859" s="86"/>
      <c r="E859" s="86"/>
      <c r="F859" s="86"/>
      <c r="G859" s="86"/>
      <c r="H859" s="86"/>
      <c r="I859" s="86"/>
      <c r="J859" s="86"/>
      <c r="K859" s="86"/>
    </row>
    <row r="860" spans="1:11" ht="15">
      <c r="A860" s="85"/>
      <c r="B860" s="86"/>
      <c r="C860" s="86"/>
      <c r="D860" s="86"/>
      <c r="E860" s="86"/>
      <c r="F860" s="86"/>
      <c r="G860" s="86"/>
      <c r="H860" s="86"/>
      <c r="I860" s="86"/>
      <c r="J860" s="86"/>
      <c r="K860" s="86"/>
    </row>
    <row r="861" spans="1:11" ht="15">
      <c r="A861" s="85"/>
      <c r="B861" s="86"/>
      <c r="C861" s="86"/>
      <c r="D861" s="86"/>
      <c r="E861" s="86"/>
      <c r="F861" s="86"/>
      <c r="G861" s="86"/>
      <c r="H861" s="86"/>
      <c r="I861" s="86"/>
      <c r="J861" s="86"/>
      <c r="K861" s="86"/>
    </row>
    <row r="862" spans="1:11" ht="15">
      <c r="A862" s="85"/>
      <c r="B862" s="86"/>
      <c r="C862" s="86"/>
      <c r="D862" s="86"/>
      <c r="E862" s="86"/>
      <c r="F862" s="86"/>
      <c r="G862" s="86"/>
      <c r="H862" s="86"/>
      <c r="I862" s="86"/>
      <c r="J862" s="86"/>
      <c r="K862" s="86"/>
    </row>
    <row r="863" spans="1:11" ht="15">
      <c r="A863" s="85"/>
      <c r="B863" s="86"/>
      <c r="C863" s="86"/>
      <c r="D863" s="86"/>
      <c r="E863" s="86"/>
      <c r="F863" s="86"/>
      <c r="G863" s="86"/>
      <c r="H863" s="86"/>
      <c r="I863" s="86"/>
      <c r="J863" s="86"/>
      <c r="K863" s="86"/>
    </row>
    <row r="864" spans="1:11" ht="15">
      <c r="A864" s="85"/>
      <c r="B864" s="86"/>
      <c r="C864" s="86"/>
      <c r="D864" s="86"/>
      <c r="E864" s="86"/>
      <c r="F864" s="86"/>
      <c r="G864" s="86"/>
      <c r="H864" s="86"/>
      <c r="I864" s="86"/>
      <c r="J864" s="86"/>
      <c r="K864" s="86"/>
    </row>
    <row r="865" spans="1:11" ht="15">
      <c r="A865" s="85"/>
      <c r="B865" s="86"/>
      <c r="C865" s="86"/>
      <c r="D865" s="86"/>
      <c r="E865" s="86"/>
      <c r="F865" s="86"/>
      <c r="G865" s="86"/>
      <c r="H865" s="86"/>
      <c r="I865" s="86"/>
      <c r="J865" s="86"/>
      <c r="K865" s="86"/>
    </row>
    <row r="866" spans="1:11" ht="15">
      <c r="A866" s="85"/>
      <c r="B866" s="86"/>
      <c r="C866" s="86"/>
      <c r="D866" s="86"/>
      <c r="E866" s="86"/>
      <c r="F866" s="86"/>
      <c r="G866" s="86"/>
      <c r="H866" s="86"/>
      <c r="I866" s="86"/>
      <c r="J866" s="86"/>
      <c r="K866" s="86"/>
    </row>
    <row r="867" spans="1:11" ht="15">
      <c r="A867" s="85"/>
      <c r="B867" s="86"/>
      <c r="C867" s="86"/>
      <c r="D867" s="86"/>
      <c r="E867" s="86"/>
      <c r="F867" s="86"/>
      <c r="G867" s="86"/>
      <c r="H867" s="86"/>
      <c r="I867" s="86"/>
      <c r="J867" s="86"/>
      <c r="K867" s="86"/>
    </row>
    <row r="868" spans="1:11" ht="15">
      <c r="A868" s="85"/>
      <c r="B868" s="86"/>
      <c r="C868" s="86"/>
      <c r="D868" s="86"/>
      <c r="E868" s="86"/>
      <c r="F868" s="86"/>
      <c r="G868" s="86"/>
      <c r="H868" s="86"/>
      <c r="I868" s="86"/>
      <c r="J868" s="86"/>
      <c r="K868" s="86"/>
    </row>
    <row r="869" spans="1:11" ht="15">
      <c r="A869" s="85"/>
      <c r="B869" s="86"/>
      <c r="C869" s="86"/>
      <c r="D869" s="86"/>
      <c r="E869" s="86"/>
      <c r="F869" s="86"/>
      <c r="G869" s="86"/>
      <c r="H869" s="86"/>
      <c r="I869" s="86"/>
      <c r="J869" s="86"/>
      <c r="K869" s="86"/>
    </row>
    <row r="870" spans="1:11" ht="15">
      <c r="A870" s="85"/>
      <c r="B870" s="86"/>
      <c r="C870" s="86"/>
      <c r="D870" s="86"/>
      <c r="E870" s="86"/>
      <c r="F870" s="86"/>
      <c r="G870" s="86"/>
      <c r="H870" s="86"/>
      <c r="I870" s="86"/>
      <c r="J870" s="86"/>
      <c r="K870" s="86"/>
    </row>
    <row r="871" spans="1:11" ht="15">
      <c r="A871" s="85"/>
      <c r="B871" s="86"/>
      <c r="C871" s="86"/>
      <c r="D871" s="86"/>
      <c r="E871" s="86"/>
      <c r="F871" s="86"/>
      <c r="G871" s="86"/>
      <c r="H871" s="86"/>
      <c r="I871" s="86"/>
      <c r="J871" s="86"/>
      <c r="K871" s="86"/>
    </row>
    <row r="872" spans="1:11" ht="15">
      <c r="A872" s="85"/>
      <c r="B872" s="86"/>
      <c r="C872" s="86"/>
      <c r="D872" s="86"/>
      <c r="E872" s="86"/>
      <c r="F872" s="86"/>
      <c r="G872" s="86"/>
      <c r="H872" s="86"/>
      <c r="I872" s="86"/>
      <c r="J872" s="86"/>
      <c r="K872" s="86"/>
    </row>
    <row r="873" spans="1:11" ht="15">
      <c r="A873" s="85"/>
      <c r="B873" s="86"/>
      <c r="C873" s="86"/>
      <c r="D873" s="86"/>
      <c r="E873" s="86"/>
      <c r="F873" s="86"/>
      <c r="G873" s="86"/>
      <c r="H873" s="86"/>
      <c r="I873" s="86"/>
      <c r="J873" s="86"/>
      <c r="K873" s="86"/>
    </row>
    <row r="874" spans="1:11" ht="15">
      <c r="A874" s="85"/>
      <c r="B874" s="86"/>
      <c r="C874" s="86"/>
      <c r="D874" s="86"/>
      <c r="E874" s="86"/>
      <c r="F874" s="86"/>
      <c r="G874" s="86"/>
      <c r="H874" s="86"/>
      <c r="I874" s="86"/>
      <c r="J874" s="86"/>
      <c r="K874" s="86"/>
    </row>
    <row r="875" spans="1:11" ht="15">
      <c r="A875" s="85"/>
      <c r="B875" s="86"/>
      <c r="C875" s="86"/>
      <c r="D875" s="86"/>
      <c r="E875" s="86"/>
      <c r="F875" s="86"/>
      <c r="G875" s="86"/>
      <c r="H875" s="86"/>
      <c r="I875" s="86"/>
      <c r="J875" s="86"/>
      <c r="K875" s="86"/>
    </row>
    <row r="876" spans="1:11" ht="15">
      <c r="A876" s="85"/>
      <c r="B876" s="86"/>
      <c r="C876" s="86"/>
      <c r="D876" s="86"/>
      <c r="E876" s="86"/>
      <c r="F876" s="86"/>
      <c r="G876" s="86"/>
      <c r="H876" s="86"/>
      <c r="I876" s="86"/>
      <c r="J876" s="86"/>
      <c r="K876" s="86"/>
    </row>
    <row r="877" spans="1:11" ht="15">
      <c r="A877" s="85"/>
      <c r="B877" s="86"/>
      <c r="C877" s="86"/>
      <c r="D877" s="86"/>
      <c r="E877" s="86"/>
      <c r="F877" s="86"/>
      <c r="G877" s="86"/>
      <c r="H877" s="86"/>
      <c r="I877" s="86"/>
      <c r="J877" s="86"/>
      <c r="K877" s="86"/>
    </row>
    <row r="878" spans="1:11" ht="15">
      <c r="A878" s="85"/>
      <c r="B878" s="86"/>
      <c r="C878" s="86"/>
      <c r="D878" s="86"/>
      <c r="E878" s="86"/>
      <c r="F878" s="86"/>
      <c r="G878" s="86"/>
      <c r="H878" s="86"/>
      <c r="I878" s="86"/>
      <c r="J878" s="86"/>
      <c r="K878" s="86"/>
    </row>
    <row r="879" spans="1:11" ht="15">
      <c r="A879" s="85"/>
      <c r="B879" s="86"/>
      <c r="C879" s="86"/>
      <c r="D879" s="86"/>
      <c r="E879" s="86"/>
      <c r="F879" s="86"/>
      <c r="G879" s="86"/>
      <c r="H879" s="86"/>
      <c r="I879" s="86"/>
      <c r="J879" s="86"/>
      <c r="K879" s="86"/>
    </row>
    <row r="880" spans="1:11" ht="15">
      <c r="A880" s="85"/>
      <c r="B880" s="86"/>
      <c r="C880" s="86"/>
      <c r="D880" s="86"/>
      <c r="E880" s="86"/>
      <c r="F880" s="86"/>
      <c r="G880" s="86"/>
      <c r="H880" s="86"/>
      <c r="I880" s="86"/>
      <c r="J880" s="86"/>
      <c r="K880" s="86"/>
    </row>
    <row r="881" spans="1:11" ht="15">
      <c r="A881" s="85"/>
      <c r="B881" s="86"/>
      <c r="C881" s="86"/>
      <c r="D881" s="86"/>
      <c r="E881" s="86"/>
      <c r="F881" s="86"/>
      <c r="G881" s="86"/>
      <c r="H881" s="86"/>
      <c r="I881" s="86"/>
      <c r="J881" s="86"/>
      <c r="K881" s="86"/>
    </row>
    <row r="882" spans="1:11" ht="15">
      <c r="A882" s="85"/>
      <c r="B882" s="86"/>
      <c r="C882" s="86"/>
      <c r="D882" s="86"/>
      <c r="E882" s="86"/>
      <c r="F882" s="86"/>
      <c r="G882" s="86"/>
      <c r="H882" s="86"/>
      <c r="I882" s="86"/>
      <c r="J882" s="86"/>
      <c r="K882" s="86"/>
    </row>
    <row r="883" spans="1:11" ht="15">
      <c r="A883" s="85"/>
      <c r="B883" s="86"/>
      <c r="C883" s="86"/>
      <c r="D883" s="86"/>
      <c r="E883" s="86"/>
      <c r="F883" s="86"/>
      <c r="G883" s="86"/>
      <c r="H883" s="86"/>
      <c r="I883" s="86"/>
      <c r="J883" s="86"/>
      <c r="K883" s="86"/>
    </row>
    <row r="884" spans="1:11" ht="15">
      <c r="A884" s="85"/>
      <c r="B884" s="86"/>
      <c r="C884" s="86"/>
      <c r="D884" s="86"/>
      <c r="E884" s="86"/>
      <c r="F884" s="86"/>
      <c r="G884" s="86"/>
      <c r="H884" s="86"/>
      <c r="I884" s="86"/>
      <c r="J884" s="86"/>
      <c r="K884" s="86"/>
    </row>
    <row r="885" spans="1:11" ht="15">
      <c r="A885" s="85"/>
      <c r="B885" s="86"/>
      <c r="C885" s="86"/>
      <c r="D885" s="86"/>
      <c r="E885" s="86"/>
      <c r="F885" s="86"/>
      <c r="G885" s="86"/>
      <c r="H885" s="86"/>
      <c r="I885" s="86"/>
      <c r="J885" s="86"/>
      <c r="K885" s="86"/>
    </row>
    <row r="886" spans="1:11" ht="15">
      <c r="A886" s="85"/>
      <c r="B886" s="86"/>
      <c r="C886" s="86"/>
      <c r="D886" s="86"/>
      <c r="E886" s="86"/>
      <c r="F886" s="86"/>
      <c r="G886" s="86"/>
      <c r="H886" s="86"/>
      <c r="I886" s="86"/>
      <c r="J886" s="86"/>
      <c r="K886" s="86"/>
    </row>
    <row r="887" spans="1:11" ht="15">
      <c r="A887" s="85"/>
      <c r="B887" s="86"/>
      <c r="C887" s="86"/>
      <c r="D887" s="86"/>
      <c r="E887" s="86"/>
      <c r="F887" s="86"/>
      <c r="G887" s="86"/>
      <c r="H887" s="86"/>
      <c r="I887" s="86"/>
      <c r="J887" s="86"/>
      <c r="K887" s="86"/>
    </row>
    <row r="888" spans="1:11" ht="15">
      <c r="A888" s="85"/>
      <c r="B888" s="86"/>
      <c r="C888" s="86"/>
      <c r="D888" s="86"/>
      <c r="E888" s="86"/>
      <c r="F888" s="86"/>
      <c r="G888" s="86"/>
      <c r="H888" s="86"/>
      <c r="I888" s="86"/>
      <c r="J888" s="86"/>
      <c r="K888" s="86"/>
    </row>
    <row r="889" spans="1:11" ht="15">
      <c r="A889" s="85"/>
      <c r="B889" s="86"/>
      <c r="C889" s="86"/>
      <c r="D889" s="86"/>
      <c r="E889" s="86"/>
      <c r="F889" s="86"/>
      <c r="G889" s="86"/>
      <c r="H889" s="86"/>
      <c r="I889" s="86"/>
      <c r="J889" s="86"/>
      <c r="K889" s="86"/>
    </row>
    <row r="890" spans="1:11" ht="15">
      <c r="A890" s="85"/>
      <c r="B890" s="86"/>
      <c r="C890" s="86"/>
      <c r="D890" s="86"/>
      <c r="E890" s="86"/>
      <c r="F890" s="86"/>
      <c r="G890" s="86"/>
      <c r="H890" s="86"/>
      <c r="I890" s="86"/>
      <c r="J890" s="86"/>
      <c r="K890" s="86"/>
    </row>
    <row r="891" spans="1:11" ht="15">
      <c r="A891" s="85"/>
      <c r="B891" s="86"/>
      <c r="C891" s="86"/>
      <c r="D891" s="86"/>
      <c r="E891" s="86"/>
      <c r="F891" s="86"/>
      <c r="G891" s="86"/>
      <c r="H891" s="86"/>
      <c r="I891" s="86"/>
      <c r="J891" s="86"/>
      <c r="K891" s="86"/>
    </row>
    <row r="892" spans="1:11" ht="15">
      <c r="A892" s="85"/>
      <c r="B892" s="86"/>
      <c r="C892" s="86"/>
      <c r="D892" s="86"/>
      <c r="E892" s="86"/>
      <c r="F892" s="86"/>
      <c r="G892" s="86"/>
      <c r="H892" s="86"/>
      <c r="I892" s="86"/>
      <c r="J892" s="86"/>
      <c r="K892" s="86"/>
    </row>
    <row r="893" spans="1:11" ht="15">
      <c r="A893" s="85"/>
      <c r="B893" s="86"/>
      <c r="C893" s="86"/>
      <c r="D893" s="86"/>
      <c r="E893" s="86"/>
      <c r="F893" s="86"/>
      <c r="G893" s="86"/>
      <c r="H893" s="86"/>
      <c r="I893" s="86"/>
      <c r="J893" s="86"/>
      <c r="K893" s="86"/>
    </row>
    <row r="894" spans="1:11" ht="15">
      <c r="A894" s="85"/>
      <c r="B894" s="86"/>
      <c r="C894" s="86"/>
      <c r="D894" s="86"/>
      <c r="E894" s="86"/>
      <c r="F894" s="86"/>
      <c r="G894" s="86"/>
      <c r="H894" s="86"/>
      <c r="I894" s="86"/>
      <c r="J894" s="86"/>
      <c r="K894" s="86"/>
    </row>
    <row r="895" spans="1:11" ht="15">
      <c r="A895" s="85"/>
      <c r="B895" s="86"/>
      <c r="C895" s="86"/>
      <c r="D895" s="86"/>
      <c r="E895" s="86"/>
      <c r="F895" s="86"/>
      <c r="G895" s="86"/>
      <c r="H895" s="86"/>
      <c r="I895" s="86"/>
      <c r="J895" s="86"/>
      <c r="K895" s="86"/>
    </row>
    <row r="896" spans="1:11" ht="15">
      <c r="A896" s="85"/>
      <c r="B896" s="86"/>
      <c r="C896" s="86"/>
      <c r="D896" s="86"/>
      <c r="E896" s="86"/>
      <c r="F896" s="86"/>
      <c r="G896" s="86"/>
      <c r="H896" s="86"/>
      <c r="I896" s="86"/>
      <c r="J896" s="86"/>
      <c r="K896" s="86"/>
    </row>
    <row r="897" spans="1:11" ht="15">
      <c r="A897" s="85"/>
      <c r="B897" s="86"/>
      <c r="C897" s="86"/>
      <c r="D897" s="86"/>
      <c r="E897" s="86"/>
      <c r="F897" s="86"/>
      <c r="G897" s="86"/>
      <c r="H897" s="86"/>
      <c r="I897" s="86"/>
      <c r="J897" s="86"/>
      <c r="K897" s="86"/>
    </row>
    <row r="898" spans="1:11" ht="15">
      <c r="A898" s="85"/>
      <c r="B898" s="86"/>
      <c r="C898" s="86"/>
      <c r="D898" s="86"/>
      <c r="E898" s="86"/>
      <c r="F898" s="86"/>
      <c r="G898" s="86"/>
      <c r="H898" s="86"/>
      <c r="I898" s="86"/>
      <c r="J898" s="86"/>
      <c r="K898" s="86"/>
    </row>
    <row r="899" spans="1:11" ht="15">
      <c r="A899" s="85"/>
      <c r="B899" s="86"/>
      <c r="C899" s="86"/>
      <c r="D899" s="86"/>
      <c r="E899" s="86"/>
      <c r="F899" s="86"/>
      <c r="G899" s="86"/>
      <c r="H899" s="86"/>
      <c r="I899" s="86"/>
      <c r="J899" s="86"/>
      <c r="K899" s="86"/>
    </row>
    <row r="900" spans="1:11" ht="15">
      <c r="A900" s="85"/>
      <c r="B900" s="86"/>
      <c r="C900" s="86"/>
      <c r="D900" s="86"/>
      <c r="E900" s="86"/>
      <c r="F900" s="86"/>
      <c r="G900" s="86"/>
      <c r="H900" s="86"/>
      <c r="I900" s="86"/>
      <c r="J900" s="86"/>
      <c r="K900" s="86"/>
    </row>
    <row r="901" spans="1:11" ht="15">
      <c r="A901" s="85"/>
      <c r="B901" s="86"/>
      <c r="C901" s="86"/>
      <c r="D901" s="86"/>
      <c r="E901" s="86"/>
      <c r="F901" s="86"/>
      <c r="G901" s="86"/>
      <c r="H901" s="86"/>
      <c r="I901" s="86"/>
      <c r="J901" s="86"/>
      <c r="K901" s="86"/>
    </row>
    <row r="902" spans="1:11" ht="15">
      <c r="A902" s="85"/>
      <c r="B902" s="86"/>
      <c r="C902" s="86"/>
      <c r="D902" s="86"/>
      <c r="E902" s="86"/>
      <c r="F902" s="86"/>
      <c r="G902" s="86"/>
      <c r="H902" s="86"/>
      <c r="I902" s="86"/>
      <c r="J902" s="86"/>
      <c r="K902" s="86"/>
    </row>
    <row r="903" spans="1:11" ht="15">
      <c r="A903" s="85"/>
      <c r="B903" s="86"/>
      <c r="C903" s="86"/>
      <c r="D903" s="86"/>
      <c r="E903" s="86"/>
      <c r="F903" s="86"/>
      <c r="G903" s="86"/>
      <c r="H903" s="86"/>
      <c r="I903" s="86"/>
      <c r="J903" s="86"/>
      <c r="K903" s="86"/>
    </row>
    <row r="904" spans="1:11" ht="15">
      <c r="A904" s="85"/>
      <c r="B904" s="86"/>
      <c r="C904" s="86"/>
      <c r="D904" s="86"/>
      <c r="E904" s="86"/>
      <c r="F904" s="86"/>
      <c r="G904" s="86"/>
      <c r="H904" s="86"/>
      <c r="I904" s="86"/>
      <c r="J904" s="86"/>
      <c r="K904" s="86"/>
    </row>
    <row r="905" spans="1:11" ht="15">
      <c r="A905" s="85"/>
      <c r="B905" s="86"/>
      <c r="C905" s="86"/>
      <c r="D905" s="86"/>
      <c r="E905" s="86"/>
      <c r="F905" s="86"/>
      <c r="G905" s="86"/>
      <c r="H905" s="86"/>
      <c r="I905" s="86"/>
      <c r="J905" s="86"/>
      <c r="K905" s="86"/>
    </row>
    <row r="906" spans="1:11" ht="15">
      <c r="A906" s="85"/>
      <c r="B906" s="86"/>
      <c r="C906" s="86"/>
      <c r="D906" s="86"/>
      <c r="E906" s="86"/>
      <c r="F906" s="86"/>
      <c r="G906" s="86"/>
      <c r="H906" s="86"/>
      <c r="I906" s="86"/>
      <c r="J906" s="86"/>
      <c r="K906" s="86"/>
    </row>
    <row r="907" spans="1:11" ht="15">
      <c r="A907" s="85"/>
      <c r="B907" s="86"/>
      <c r="C907" s="86"/>
      <c r="D907" s="86"/>
      <c r="E907" s="86"/>
      <c r="F907" s="86"/>
      <c r="G907" s="86"/>
      <c r="H907" s="86"/>
      <c r="I907" s="86"/>
      <c r="J907" s="86"/>
      <c r="K907" s="86"/>
    </row>
    <row r="908" spans="1:11" ht="15">
      <c r="A908" s="85"/>
      <c r="B908" s="86"/>
      <c r="C908" s="86"/>
      <c r="D908" s="86"/>
      <c r="E908" s="86"/>
      <c r="F908" s="86"/>
      <c r="G908" s="86"/>
      <c r="H908" s="86"/>
      <c r="I908" s="86"/>
      <c r="J908" s="86"/>
      <c r="K908" s="86"/>
    </row>
    <row r="909" spans="1:11" ht="15">
      <c r="A909" s="85"/>
      <c r="B909" s="86"/>
      <c r="C909" s="86"/>
      <c r="D909" s="86"/>
      <c r="E909" s="86"/>
      <c r="F909" s="86"/>
      <c r="G909" s="86"/>
      <c r="H909" s="86"/>
      <c r="I909" s="86"/>
      <c r="J909" s="86"/>
      <c r="K909" s="86"/>
    </row>
    <row r="910" spans="1:11" ht="15">
      <c r="A910" s="85"/>
      <c r="B910" s="86"/>
      <c r="C910" s="86"/>
      <c r="D910" s="86"/>
      <c r="E910" s="86"/>
      <c r="F910" s="86"/>
      <c r="G910" s="86"/>
      <c r="H910" s="86"/>
      <c r="I910" s="86"/>
      <c r="J910" s="86"/>
      <c r="K910" s="86"/>
    </row>
    <row r="911" spans="1:11" ht="15">
      <c r="A911" s="85"/>
      <c r="B911" s="86"/>
      <c r="C911" s="86"/>
      <c r="D911" s="86"/>
      <c r="E911" s="86"/>
      <c r="F911" s="86"/>
      <c r="G911" s="86"/>
      <c r="H911" s="86"/>
      <c r="I911" s="86"/>
      <c r="J911" s="86"/>
      <c r="K911" s="86"/>
    </row>
    <row r="912" spans="1:11" ht="15">
      <c r="A912" s="85"/>
      <c r="B912" s="86"/>
      <c r="C912" s="86"/>
      <c r="D912" s="86"/>
      <c r="E912" s="86"/>
      <c r="F912" s="86"/>
      <c r="G912" s="86"/>
      <c r="H912" s="86"/>
      <c r="I912" s="86"/>
      <c r="J912" s="86"/>
      <c r="K912" s="86"/>
    </row>
    <row r="913" spans="1:11" ht="15">
      <c r="A913" s="85"/>
      <c r="B913" s="86"/>
      <c r="C913" s="86"/>
      <c r="D913" s="86"/>
      <c r="E913" s="86"/>
      <c r="F913" s="86"/>
      <c r="G913" s="86"/>
      <c r="H913" s="86"/>
      <c r="I913" s="86"/>
      <c r="J913" s="86"/>
      <c r="K913" s="86"/>
    </row>
    <row r="914" spans="1:11" ht="15">
      <c r="A914" s="85"/>
      <c r="B914" s="86"/>
      <c r="C914" s="86"/>
      <c r="D914" s="86"/>
      <c r="E914" s="86"/>
      <c r="F914" s="86"/>
      <c r="G914" s="86"/>
      <c r="H914" s="86"/>
      <c r="I914" s="86"/>
      <c r="J914" s="86"/>
      <c r="K914" s="86"/>
    </row>
    <row r="915" spans="1:11" ht="15">
      <c r="A915" s="85"/>
      <c r="B915" s="86"/>
      <c r="C915" s="86"/>
      <c r="D915" s="86"/>
      <c r="E915" s="86"/>
      <c r="F915" s="86"/>
      <c r="G915" s="86"/>
      <c r="H915" s="86"/>
      <c r="I915" s="86"/>
      <c r="J915" s="86"/>
      <c r="K915" s="86"/>
    </row>
    <row r="916" spans="1:11" ht="15">
      <c r="A916" s="85"/>
      <c r="B916" s="86"/>
      <c r="C916" s="86"/>
      <c r="D916" s="86"/>
      <c r="E916" s="86"/>
      <c r="F916" s="86"/>
      <c r="G916" s="86"/>
      <c r="H916" s="86"/>
      <c r="I916" s="86"/>
      <c r="J916" s="86"/>
      <c r="K916" s="86"/>
    </row>
    <row r="917" spans="1:11" ht="15">
      <c r="A917" s="85"/>
      <c r="B917" s="86"/>
      <c r="C917" s="86"/>
      <c r="D917" s="86"/>
      <c r="E917" s="86"/>
      <c r="F917" s="86"/>
      <c r="G917" s="86"/>
      <c r="H917" s="86"/>
      <c r="I917" s="86"/>
      <c r="J917" s="86"/>
      <c r="K917" s="86"/>
    </row>
    <row r="918" spans="1:11" ht="15">
      <c r="A918" s="85"/>
      <c r="B918" s="86"/>
      <c r="C918" s="86"/>
      <c r="D918" s="86"/>
      <c r="E918" s="86"/>
      <c r="F918" s="86"/>
      <c r="G918" s="86"/>
      <c r="H918" s="86"/>
      <c r="I918" s="86"/>
      <c r="J918" s="86"/>
      <c r="K918" s="86"/>
    </row>
    <row r="919" spans="1:11" ht="15">
      <c r="A919" s="85"/>
      <c r="B919" s="86"/>
      <c r="C919" s="86"/>
      <c r="D919" s="86"/>
      <c r="E919" s="86"/>
      <c r="F919" s="86"/>
      <c r="G919" s="86"/>
      <c r="H919" s="86"/>
      <c r="I919" s="86"/>
      <c r="J919" s="86"/>
      <c r="K919" s="86"/>
    </row>
    <row r="920" spans="1:11" ht="15">
      <c r="A920" s="85"/>
      <c r="B920" s="86"/>
      <c r="C920" s="86"/>
      <c r="D920" s="86"/>
      <c r="E920" s="86"/>
      <c r="F920" s="86"/>
      <c r="G920" s="86"/>
      <c r="H920" s="86"/>
      <c r="I920" s="86"/>
      <c r="J920" s="86"/>
      <c r="K920" s="86"/>
    </row>
    <row r="921" spans="1:11" ht="15">
      <c r="A921" s="85"/>
      <c r="B921" s="86"/>
      <c r="C921" s="86"/>
      <c r="D921" s="86"/>
      <c r="E921" s="86"/>
      <c r="F921" s="86"/>
      <c r="G921" s="86"/>
      <c r="H921" s="86"/>
      <c r="I921" s="86"/>
      <c r="J921" s="86"/>
      <c r="K921" s="86"/>
    </row>
    <row r="922" spans="1:11" ht="15">
      <c r="A922" s="85"/>
      <c r="B922" s="86"/>
      <c r="C922" s="86"/>
      <c r="D922" s="86"/>
      <c r="E922" s="86"/>
      <c r="F922" s="86"/>
      <c r="G922" s="86"/>
      <c r="H922" s="86"/>
      <c r="I922" s="86"/>
      <c r="J922" s="86"/>
      <c r="K922" s="86"/>
    </row>
    <row r="923" spans="1:11" ht="15">
      <c r="A923" s="85"/>
      <c r="B923" s="86"/>
      <c r="C923" s="86"/>
      <c r="D923" s="86"/>
      <c r="E923" s="86"/>
      <c r="F923" s="86"/>
      <c r="G923" s="86"/>
      <c r="H923" s="86"/>
      <c r="I923" s="86"/>
      <c r="J923" s="86"/>
      <c r="K923" s="86"/>
    </row>
    <row r="924" spans="1:11" ht="15">
      <c r="A924" s="85"/>
      <c r="B924" s="86"/>
      <c r="C924" s="86"/>
      <c r="D924" s="86"/>
      <c r="E924" s="86"/>
      <c r="F924" s="86"/>
      <c r="G924" s="86"/>
      <c r="H924" s="86"/>
      <c r="I924" s="86"/>
      <c r="J924" s="86"/>
      <c r="K924" s="86"/>
    </row>
    <row r="925" spans="1:11" ht="15">
      <c r="A925" s="85"/>
      <c r="B925" s="86"/>
      <c r="C925" s="86"/>
      <c r="D925" s="86"/>
      <c r="E925" s="86"/>
      <c r="F925" s="86"/>
      <c r="G925" s="86"/>
      <c r="H925" s="86"/>
      <c r="I925" s="86"/>
      <c r="J925" s="86"/>
      <c r="K925" s="86"/>
    </row>
    <row r="926" spans="1:11" ht="15">
      <c r="A926" s="85"/>
      <c r="B926" s="86"/>
      <c r="C926" s="86"/>
      <c r="D926" s="86"/>
      <c r="E926" s="86"/>
      <c r="F926" s="86"/>
      <c r="G926" s="86"/>
      <c r="H926" s="86"/>
      <c r="I926" s="86"/>
      <c r="J926" s="86"/>
      <c r="K926" s="86"/>
    </row>
    <row r="927" spans="1:11" ht="15">
      <c r="A927" s="85"/>
      <c r="B927" s="86"/>
      <c r="C927" s="86"/>
      <c r="D927" s="86"/>
      <c r="E927" s="86"/>
      <c r="F927" s="86"/>
      <c r="G927" s="86"/>
      <c r="H927" s="86"/>
      <c r="I927" s="86"/>
      <c r="J927" s="86"/>
      <c r="K927" s="86"/>
    </row>
    <row r="928" spans="1:11" ht="15">
      <c r="A928" s="85"/>
      <c r="B928" s="86"/>
      <c r="C928" s="86"/>
      <c r="D928" s="86"/>
      <c r="E928" s="86"/>
      <c r="F928" s="86"/>
      <c r="G928" s="86"/>
      <c r="H928" s="86"/>
      <c r="I928" s="86"/>
      <c r="J928" s="86"/>
      <c r="K928" s="86"/>
    </row>
    <row r="929" spans="1:11" ht="15">
      <c r="A929" s="85"/>
      <c r="B929" s="86"/>
      <c r="C929" s="86"/>
      <c r="D929" s="86"/>
      <c r="E929" s="86"/>
      <c r="F929" s="86"/>
      <c r="G929" s="86"/>
      <c r="H929" s="86"/>
      <c r="I929" s="86"/>
      <c r="J929" s="86"/>
      <c r="K929" s="86"/>
    </row>
    <row r="930" spans="1:11" ht="15">
      <c r="A930" s="85"/>
      <c r="B930" s="86"/>
      <c r="C930" s="86"/>
      <c r="D930" s="86"/>
      <c r="E930" s="86"/>
      <c r="F930" s="86"/>
      <c r="G930" s="86"/>
      <c r="H930" s="86"/>
      <c r="I930" s="86"/>
      <c r="J930" s="86"/>
      <c r="K930" s="86"/>
    </row>
    <row r="931" spans="1:11" ht="15">
      <c r="A931" s="85"/>
      <c r="B931" s="86"/>
      <c r="C931" s="86"/>
      <c r="D931" s="86"/>
      <c r="E931" s="86"/>
      <c r="F931" s="86"/>
      <c r="G931" s="86"/>
      <c r="H931" s="86"/>
      <c r="I931" s="86"/>
      <c r="J931" s="86"/>
      <c r="K931" s="86"/>
    </row>
    <row r="932" spans="1:11" ht="15">
      <c r="A932" s="85"/>
      <c r="B932" s="86"/>
      <c r="C932" s="86"/>
      <c r="D932" s="86"/>
      <c r="E932" s="86"/>
      <c r="F932" s="86"/>
      <c r="G932" s="86"/>
      <c r="H932" s="86"/>
      <c r="I932" s="86"/>
      <c r="J932" s="86"/>
      <c r="K932" s="86"/>
    </row>
    <row r="933" spans="1:11" ht="15">
      <c r="A933" s="85"/>
      <c r="B933" s="86"/>
      <c r="C933" s="86"/>
      <c r="D933" s="86"/>
      <c r="E933" s="86"/>
      <c r="F933" s="86"/>
      <c r="G933" s="86"/>
      <c r="H933" s="86"/>
      <c r="I933" s="86"/>
      <c r="J933" s="86"/>
      <c r="K933" s="86"/>
    </row>
    <row r="934" spans="1:11" ht="15">
      <c r="A934" s="85"/>
      <c r="B934" s="86"/>
      <c r="C934" s="86"/>
      <c r="D934" s="86"/>
      <c r="E934" s="86"/>
      <c r="F934" s="86"/>
      <c r="G934" s="86"/>
      <c r="H934" s="86"/>
      <c r="I934" s="86"/>
      <c r="J934" s="86"/>
      <c r="K934" s="86"/>
    </row>
    <row r="935" spans="1:11" ht="15">
      <c r="A935" s="85"/>
      <c r="B935" s="86"/>
      <c r="C935" s="86"/>
      <c r="D935" s="86"/>
      <c r="E935" s="86"/>
      <c r="F935" s="86"/>
      <c r="G935" s="86"/>
      <c r="H935" s="86"/>
      <c r="I935" s="86"/>
      <c r="J935" s="86"/>
      <c r="K935" s="86"/>
    </row>
    <row r="936" spans="1:11" ht="15">
      <c r="A936" s="85"/>
      <c r="B936" s="86"/>
      <c r="C936" s="86"/>
      <c r="D936" s="86"/>
      <c r="E936" s="86"/>
      <c r="F936" s="86"/>
      <c r="G936" s="86"/>
      <c r="H936" s="86"/>
      <c r="I936" s="86"/>
      <c r="J936" s="86"/>
      <c r="K936" s="86"/>
    </row>
    <row r="937" spans="1:11" ht="15">
      <c r="A937" s="85"/>
      <c r="B937" s="86"/>
      <c r="C937" s="86"/>
      <c r="D937" s="86"/>
      <c r="E937" s="86"/>
      <c r="F937" s="86"/>
      <c r="G937" s="86"/>
      <c r="H937" s="86"/>
      <c r="I937" s="86"/>
      <c r="J937" s="86"/>
      <c r="K937" s="86"/>
    </row>
    <row r="938" spans="1:11" ht="15">
      <c r="A938" s="85"/>
      <c r="B938" s="86"/>
      <c r="C938" s="86"/>
      <c r="D938" s="86"/>
      <c r="E938" s="86"/>
      <c r="F938" s="86"/>
      <c r="G938" s="86"/>
      <c r="H938" s="86"/>
      <c r="I938" s="86"/>
      <c r="J938" s="86"/>
      <c r="K938" s="86"/>
    </row>
    <row r="939" spans="1:11" ht="15">
      <c r="A939" s="85"/>
      <c r="B939" s="86"/>
      <c r="C939" s="86"/>
      <c r="D939" s="86"/>
      <c r="E939" s="86"/>
      <c r="F939" s="86"/>
      <c r="G939" s="86"/>
      <c r="H939" s="86"/>
      <c r="I939" s="86"/>
      <c r="J939" s="86"/>
      <c r="K939" s="86"/>
    </row>
    <row r="940" spans="1:11" ht="15">
      <c r="A940" s="85"/>
      <c r="B940" s="86"/>
      <c r="C940" s="86"/>
      <c r="D940" s="86"/>
      <c r="E940" s="86"/>
      <c r="F940" s="86"/>
      <c r="G940" s="86"/>
      <c r="H940" s="86"/>
      <c r="I940" s="86"/>
      <c r="J940" s="86"/>
      <c r="K940" s="86"/>
    </row>
    <row r="941" spans="1:11" ht="15">
      <c r="A941" s="85"/>
      <c r="B941" s="86"/>
      <c r="C941" s="86"/>
      <c r="D941" s="86"/>
      <c r="E941" s="86"/>
      <c r="F941" s="86"/>
      <c r="G941" s="86"/>
      <c r="H941" s="86"/>
      <c r="I941" s="86"/>
      <c r="J941" s="86"/>
      <c r="K941" s="86"/>
    </row>
    <row r="942" spans="1:11" ht="15">
      <c r="A942" s="85"/>
      <c r="B942" s="86"/>
      <c r="C942" s="86"/>
      <c r="D942" s="86"/>
      <c r="E942" s="86"/>
      <c r="F942" s="86"/>
      <c r="G942" s="86"/>
      <c r="H942" s="86"/>
      <c r="I942" s="86"/>
      <c r="J942" s="86"/>
      <c r="K942" s="86"/>
    </row>
    <row r="943" spans="1:11" ht="15">
      <c r="A943" s="85"/>
      <c r="B943" s="86"/>
      <c r="C943" s="86"/>
      <c r="D943" s="86"/>
      <c r="E943" s="86"/>
      <c r="F943" s="86"/>
      <c r="G943" s="86"/>
      <c r="H943" s="86"/>
      <c r="I943" s="86"/>
      <c r="J943" s="86"/>
      <c r="K943" s="86"/>
    </row>
    <row r="944" spans="1:11" ht="15">
      <c r="A944" s="85"/>
      <c r="B944" s="86"/>
      <c r="C944" s="86"/>
      <c r="D944" s="86"/>
      <c r="E944" s="86"/>
      <c r="F944" s="86"/>
      <c r="G944" s="86"/>
      <c r="H944" s="86"/>
      <c r="I944" s="86"/>
      <c r="J944" s="86"/>
      <c r="K944" s="86"/>
    </row>
    <row r="945" spans="1:11" ht="15">
      <c r="A945" s="85"/>
      <c r="B945" s="86"/>
      <c r="C945" s="86"/>
      <c r="D945" s="86"/>
      <c r="E945" s="86"/>
      <c r="F945" s="86"/>
      <c r="G945" s="86"/>
      <c r="H945" s="86"/>
      <c r="I945" s="86"/>
      <c r="J945" s="86"/>
      <c r="K945" s="86"/>
    </row>
    <row r="946" spans="1:11" ht="15">
      <c r="A946" s="85"/>
      <c r="B946" s="86"/>
      <c r="C946" s="86"/>
      <c r="D946" s="86"/>
      <c r="E946" s="86"/>
      <c r="F946" s="86"/>
      <c r="G946" s="86"/>
      <c r="H946" s="86"/>
      <c r="I946" s="86"/>
      <c r="J946" s="86"/>
      <c r="K946" s="86"/>
    </row>
    <row r="947" spans="1:11" ht="15">
      <c r="A947" s="85"/>
      <c r="B947" s="86"/>
      <c r="C947" s="86"/>
      <c r="D947" s="86"/>
      <c r="E947" s="86"/>
      <c r="F947" s="86"/>
      <c r="G947" s="86"/>
      <c r="H947" s="86"/>
      <c r="I947" s="86"/>
      <c r="J947" s="86"/>
      <c r="K947" s="86"/>
    </row>
    <row r="948" spans="1:11" ht="15">
      <c r="A948" s="85"/>
      <c r="B948" s="86"/>
      <c r="C948" s="86"/>
      <c r="D948" s="86"/>
      <c r="E948" s="86"/>
      <c r="F948" s="86"/>
      <c r="G948" s="86"/>
      <c r="H948" s="86"/>
      <c r="I948" s="86"/>
      <c r="J948" s="86"/>
      <c r="K948" s="86"/>
    </row>
    <row r="949" spans="1:11" ht="15">
      <c r="A949" s="85"/>
      <c r="B949" s="86"/>
      <c r="C949" s="86"/>
      <c r="D949" s="86"/>
      <c r="E949" s="86"/>
      <c r="F949" s="86"/>
      <c r="G949" s="86"/>
      <c r="H949" s="86"/>
      <c r="I949" s="86"/>
      <c r="J949" s="86"/>
      <c r="K949" s="86"/>
    </row>
    <row r="950" spans="1:11" ht="15">
      <c r="A950" s="85"/>
      <c r="B950" s="86"/>
      <c r="C950" s="86"/>
      <c r="D950" s="86"/>
      <c r="E950" s="86"/>
      <c r="F950" s="86"/>
      <c r="G950" s="86"/>
      <c r="H950" s="86"/>
      <c r="I950" s="86"/>
      <c r="J950" s="86"/>
      <c r="K950" s="86"/>
    </row>
    <row r="951" spans="1:11" ht="15">
      <c r="A951" s="85"/>
      <c r="B951" s="86"/>
      <c r="C951" s="86"/>
      <c r="D951" s="86"/>
      <c r="E951" s="86"/>
      <c r="F951" s="86"/>
      <c r="G951" s="86"/>
      <c r="H951" s="86"/>
      <c r="I951" s="86"/>
      <c r="J951" s="86"/>
      <c r="K951" s="86"/>
    </row>
    <row r="952" spans="1:11" ht="15">
      <c r="A952" s="85"/>
      <c r="B952" s="86"/>
      <c r="C952" s="86"/>
      <c r="D952" s="86"/>
      <c r="E952" s="86"/>
      <c r="F952" s="86"/>
      <c r="G952" s="86"/>
      <c r="H952" s="86"/>
      <c r="I952" s="86"/>
      <c r="J952" s="86"/>
      <c r="K952" s="86"/>
    </row>
  </sheetData>
  <sheetProtection/>
  <mergeCells count="351">
    <mergeCell ref="A1:K1"/>
    <mergeCell ref="A3:K3"/>
    <mergeCell ref="B7:C7"/>
    <mergeCell ref="D7:E7"/>
    <mergeCell ref="F7:K7"/>
    <mergeCell ref="B8:C8"/>
    <mergeCell ref="D8:E8"/>
    <mergeCell ref="F8:K8"/>
    <mergeCell ref="B9:C9"/>
    <mergeCell ref="D9:E9"/>
    <mergeCell ref="F9:K9"/>
    <mergeCell ref="B10:C10"/>
    <mergeCell ref="D10:E10"/>
    <mergeCell ref="F10:K10"/>
    <mergeCell ref="B11:C11"/>
    <mergeCell ref="D11:E11"/>
    <mergeCell ref="F11:K11"/>
    <mergeCell ref="B12:C12"/>
    <mergeCell ref="D12:E12"/>
    <mergeCell ref="F12:K12"/>
    <mergeCell ref="B13:C13"/>
    <mergeCell ref="D13:E13"/>
    <mergeCell ref="F13:K13"/>
    <mergeCell ref="B14:C14"/>
    <mergeCell ref="D14:E14"/>
    <mergeCell ref="F14:K14"/>
    <mergeCell ref="B15:C15"/>
    <mergeCell ref="D15:E15"/>
    <mergeCell ref="F15:K15"/>
    <mergeCell ref="B16:C16"/>
    <mergeCell ref="D16:E16"/>
    <mergeCell ref="F16:K16"/>
    <mergeCell ref="B19:C19"/>
    <mergeCell ref="D19:E19"/>
    <mergeCell ref="F19:K19"/>
    <mergeCell ref="B20:C20"/>
    <mergeCell ref="B21:C21"/>
    <mergeCell ref="D21:E21"/>
    <mergeCell ref="B22:C22"/>
    <mergeCell ref="D22:E22"/>
    <mergeCell ref="B23:C23"/>
    <mergeCell ref="D23:E23"/>
    <mergeCell ref="B24:C24"/>
    <mergeCell ref="D24:E24"/>
    <mergeCell ref="F24:K24"/>
    <mergeCell ref="B25:C25"/>
    <mergeCell ref="D25:E25"/>
    <mergeCell ref="F25:K25"/>
    <mergeCell ref="B26:C26"/>
    <mergeCell ref="D26:E26"/>
    <mergeCell ref="F26:K26"/>
    <mergeCell ref="B28:C28"/>
    <mergeCell ref="D28:E28"/>
    <mergeCell ref="D29:E29"/>
    <mergeCell ref="F29:K29"/>
    <mergeCell ref="D34:E34"/>
    <mergeCell ref="F34:K34"/>
    <mergeCell ref="B35:C35"/>
    <mergeCell ref="D35:E35"/>
    <mergeCell ref="F35:K35"/>
    <mergeCell ref="B36:C36"/>
    <mergeCell ref="D36:E36"/>
    <mergeCell ref="F36:K36"/>
    <mergeCell ref="B37:C37"/>
    <mergeCell ref="D37:E37"/>
    <mergeCell ref="F37:K37"/>
    <mergeCell ref="B38:C38"/>
    <mergeCell ref="D38:E38"/>
    <mergeCell ref="F38:K38"/>
    <mergeCell ref="B39:C39"/>
    <mergeCell ref="D39:E39"/>
    <mergeCell ref="F39:K39"/>
    <mergeCell ref="B40:C40"/>
    <mergeCell ref="D40:E40"/>
    <mergeCell ref="B41:C41"/>
    <mergeCell ref="D41:E41"/>
    <mergeCell ref="B42:C42"/>
    <mergeCell ref="D42:E42"/>
    <mergeCell ref="B43:C43"/>
    <mergeCell ref="D43:E43"/>
    <mergeCell ref="F43:K43"/>
    <mergeCell ref="B44:C44"/>
    <mergeCell ref="D44:E44"/>
    <mergeCell ref="F44:K44"/>
    <mergeCell ref="B45:C45"/>
    <mergeCell ref="D45:E45"/>
    <mergeCell ref="F45:K45"/>
    <mergeCell ref="B46:C46"/>
    <mergeCell ref="D46:E46"/>
    <mergeCell ref="F46:K46"/>
    <mergeCell ref="B47:C47"/>
    <mergeCell ref="D47:E47"/>
    <mergeCell ref="F47:K47"/>
    <mergeCell ref="B48:C48"/>
    <mergeCell ref="D48:E48"/>
    <mergeCell ref="F48:K48"/>
    <mergeCell ref="B49:C49"/>
    <mergeCell ref="D49:E49"/>
    <mergeCell ref="F49:K49"/>
    <mergeCell ref="B50:C50"/>
    <mergeCell ref="D50:E50"/>
    <mergeCell ref="F50:K50"/>
    <mergeCell ref="B51:C51"/>
    <mergeCell ref="D51:E51"/>
    <mergeCell ref="F51:K51"/>
    <mergeCell ref="B52:C52"/>
    <mergeCell ref="D52:E52"/>
    <mergeCell ref="F52:K52"/>
    <mergeCell ref="B53:C53"/>
    <mergeCell ref="D53:E53"/>
    <mergeCell ref="F53:K53"/>
    <mergeCell ref="B54:C54"/>
    <mergeCell ref="D54:E54"/>
    <mergeCell ref="F54:K54"/>
    <mergeCell ref="D55:E55"/>
    <mergeCell ref="F55:J55"/>
    <mergeCell ref="A62:K62"/>
    <mergeCell ref="B64:C64"/>
    <mergeCell ref="D64:E64"/>
    <mergeCell ref="F64:G64"/>
    <mergeCell ref="H64:I64"/>
    <mergeCell ref="J64:K64"/>
    <mergeCell ref="F79:G79"/>
    <mergeCell ref="H79:I79"/>
    <mergeCell ref="J79:K79"/>
    <mergeCell ref="B92:C92"/>
    <mergeCell ref="D92:E92"/>
    <mergeCell ref="F92:G92"/>
    <mergeCell ref="H92:I92"/>
    <mergeCell ref="J92:K92"/>
    <mergeCell ref="D99:E99"/>
    <mergeCell ref="F99:G99"/>
    <mergeCell ref="D104:E104"/>
    <mergeCell ref="F104:G104"/>
    <mergeCell ref="B116:C116"/>
    <mergeCell ref="D116:E116"/>
    <mergeCell ref="F116:G116"/>
    <mergeCell ref="H116:I116"/>
    <mergeCell ref="B125:C125"/>
    <mergeCell ref="D125:E125"/>
    <mergeCell ref="F125:G125"/>
    <mergeCell ref="H125:I125"/>
    <mergeCell ref="J125:K125"/>
    <mergeCell ref="B135:K135"/>
    <mergeCell ref="B137:C137"/>
    <mergeCell ref="D137:E137"/>
    <mergeCell ref="F137:G137"/>
    <mergeCell ref="H137:I137"/>
    <mergeCell ref="J137:K137"/>
    <mergeCell ref="B146:K146"/>
    <mergeCell ref="B155:C155"/>
    <mergeCell ref="D155:E155"/>
    <mergeCell ref="F155:G155"/>
    <mergeCell ref="H155:I155"/>
    <mergeCell ref="B169:C169"/>
    <mergeCell ref="D169:E169"/>
    <mergeCell ref="B178:C178"/>
    <mergeCell ref="D178:E178"/>
    <mergeCell ref="F178:G178"/>
    <mergeCell ref="H178:I178"/>
    <mergeCell ref="J178:K178"/>
    <mergeCell ref="B184:C184"/>
    <mergeCell ref="B188:C188"/>
    <mergeCell ref="D192:E192"/>
    <mergeCell ref="B200:C200"/>
    <mergeCell ref="D200:E200"/>
    <mergeCell ref="F200:G200"/>
    <mergeCell ref="H200:I200"/>
    <mergeCell ref="B205:C205"/>
    <mergeCell ref="H205:I205"/>
    <mergeCell ref="H214:I214"/>
    <mergeCell ref="B227:C227"/>
    <mergeCell ref="D227:E227"/>
    <mergeCell ref="F227:G227"/>
    <mergeCell ref="H227:I227"/>
    <mergeCell ref="B228:C228"/>
    <mergeCell ref="D228:E228"/>
    <mergeCell ref="F228:G228"/>
    <mergeCell ref="H228:I228"/>
    <mergeCell ref="B229:C229"/>
    <mergeCell ref="D229:E229"/>
    <mergeCell ref="F229:G229"/>
    <mergeCell ref="H229:I229"/>
    <mergeCell ref="B235:K235"/>
    <mergeCell ref="B239:C239"/>
    <mergeCell ref="D239:E239"/>
    <mergeCell ref="F239:G239"/>
    <mergeCell ref="H239:I239"/>
    <mergeCell ref="J239:K239"/>
    <mergeCell ref="B244:C244"/>
    <mergeCell ref="F246:G246"/>
    <mergeCell ref="B265:C265"/>
    <mergeCell ref="D265:E265"/>
    <mergeCell ref="F265:G265"/>
    <mergeCell ref="B274:C274"/>
    <mergeCell ref="D274:E274"/>
    <mergeCell ref="F274:G274"/>
    <mergeCell ref="H274:I274"/>
    <mergeCell ref="B281:C281"/>
    <mergeCell ref="B293:C293"/>
    <mergeCell ref="D293:E293"/>
    <mergeCell ref="F293:G293"/>
    <mergeCell ref="A305:K305"/>
    <mergeCell ref="B307:C307"/>
    <mergeCell ref="D307:E307"/>
    <mergeCell ref="F307:G307"/>
    <mergeCell ref="H307:I307"/>
    <mergeCell ref="B319:C319"/>
    <mergeCell ref="D319:E319"/>
    <mergeCell ref="F319:G319"/>
    <mergeCell ref="H319:I319"/>
    <mergeCell ref="H326:I326"/>
    <mergeCell ref="B345:C345"/>
    <mergeCell ref="D345:E345"/>
    <mergeCell ref="F345:G345"/>
    <mergeCell ref="H345:I345"/>
    <mergeCell ref="J345:K345"/>
    <mergeCell ref="B363:C363"/>
    <mergeCell ref="D363:E363"/>
    <mergeCell ref="F363:G363"/>
    <mergeCell ref="H363:I363"/>
    <mergeCell ref="J363:K363"/>
    <mergeCell ref="B377:C377"/>
    <mergeCell ref="D377:E377"/>
    <mergeCell ref="F377:G377"/>
    <mergeCell ref="B391:C391"/>
    <mergeCell ref="D391:E391"/>
    <mergeCell ref="F391:G391"/>
    <mergeCell ref="H391:I391"/>
    <mergeCell ref="B411:C411"/>
    <mergeCell ref="D411:E411"/>
    <mergeCell ref="F411:G411"/>
    <mergeCell ref="H411:I411"/>
    <mergeCell ref="B428:C428"/>
    <mergeCell ref="D428:E428"/>
    <mergeCell ref="F428:G428"/>
    <mergeCell ref="A436:K436"/>
    <mergeCell ref="B438:C438"/>
    <mergeCell ref="D438:E438"/>
    <mergeCell ref="F438:G438"/>
    <mergeCell ref="B449:C449"/>
    <mergeCell ref="D449:E449"/>
    <mergeCell ref="F449:G449"/>
    <mergeCell ref="B461:C461"/>
    <mergeCell ref="D461:E461"/>
    <mergeCell ref="F461:G461"/>
    <mergeCell ref="B467:C467"/>
    <mergeCell ref="D467:E467"/>
    <mergeCell ref="F467:G467"/>
    <mergeCell ref="B470:C470"/>
    <mergeCell ref="D470:E470"/>
    <mergeCell ref="F470:G470"/>
    <mergeCell ref="D481:E481"/>
    <mergeCell ref="F481:G481"/>
    <mergeCell ref="H481:I481"/>
    <mergeCell ref="B489:C489"/>
    <mergeCell ref="B497:C497"/>
    <mergeCell ref="D497:E497"/>
    <mergeCell ref="F497:G497"/>
    <mergeCell ref="H497:I497"/>
    <mergeCell ref="B506:C506"/>
    <mergeCell ref="D506:E506"/>
    <mergeCell ref="F506:G506"/>
    <mergeCell ref="H506:I506"/>
    <mergeCell ref="B515:C515"/>
    <mergeCell ref="D515:E515"/>
    <mergeCell ref="F515:G515"/>
    <mergeCell ref="B525:C525"/>
    <mergeCell ref="D525:E525"/>
    <mergeCell ref="F525:G525"/>
    <mergeCell ref="H525:I525"/>
    <mergeCell ref="J525:K525"/>
    <mergeCell ref="A538:K538"/>
    <mergeCell ref="B541:C541"/>
    <mergeCell ref="D541:E541"/>
    <mergeCell ref="B552:C552"/>
    <mergeCell ref="D552:E552"/>
    <mergeCell ref="F552:G552"/>
    <mergeCell ref="B560:C560"/>
    <mergeCell ref="D560:E560"/>
    <mergeCell ref="A568:K568"/>
    <mergeCell ref="B570:C570"/>
    <mergeCell ref="D570:E570"/>
    <mergeCell ref="F570:G570"/>
    <mergeCell ref="H570:I570"/>
    <mergeCell ref="B582:C582"/>
    <mergeCell ref="D582:E582"/>
    <mergeCell ref="F582:G582"/>
    <mergeCell ref="H582:I582"/>
    <mergeCell ref="J582:K582"/>
    <mergeCell ref="B591:C591"/>
    <mergeCell ref="D591:E591"/>
    <mergeCell ref="F591:G591"/>
    <mergeCell ref="H591:I591"/>
    <mergeCell ref="J591:K591"/>
    <mergeCell ref="B601:C601"/>
    <mergeCell ref="D601:E601"/>
    <mergeCell ref="B612:C612"/>
    <mergeCell ref="D612:E612"/>
    <mergeCell ref="F612:G612"/>
    <mergeCell ref="H612:I612"/>
    <mergeCell ref="J612:K612"/>
    <mergeCell ref="B623:K623"/>
    <mergeCell ref="B625:C625"/>
    <mergeCell ref="D625:E625"/>
    <mergeCell ref="F625:G625"/>
    <mergeCell ref="H625:I625"/>
    <mergeCell ref="J625:K625"/>
    <mergeCell ref="B644:C644"/>
    <mergeCell ref="D644:E644"/>
    <mergeCell ref="F644:G644"/>
    <mergeCell ref="H644:I644"/>
    <mergeCell ref="J644:K644"/>
    <mergeCell ref="B664:K664"/>
    <mergeCell ref="B666:K666"/>
    <mergeCell ref="B669:C669"/>
    <mergeCell ref="D669:E669"/>
    <mergeCell ref="F669:G669"/>
    <mergeCell ref="B674:K674"/>
    <mergeCell ref="B680:C680"/>
    <mergeCell ref="D680:E680"/>
    <mergeCell ref="F680:G680"/>
    <mergeCell ref="H680:I680"/>
    <mergeCell ref="B696:C696"/>
    <mergeCell ref="D696:E696"/>
    <mergeCell ref="F696:G696"/>
    <mergeCell ref="B713:C713"/>
    <mergeCell ref="D713:E713"/>
    <mergeCell ref="F713:G713"/>
    <mergeCell ref="H713:I713"/>
    <mergeCell ref="B725:C725"/>
    <mergeCell ref="D725:E725"/>
    <mergeCell ref="F725:G725"/>
    <mergeCell ref="B740:C740"/>
    <mergeCell ref="D740:E740"/>
    <mergeCell ref="B751:C751"/>
    <mergeCell ref="D751:E751"/>
    <mergeCell ref="F751:G751"/>
    <mergeCell ref="H751:I751"/>
    <mergeCell ref="J751:K751"/>
    <mergeCell ref="A762:K762"/>
    <mergeCell ref="B765:C765"/>
    <mergeCell ref="D765:E765"/>
    <mergeCell ref="F765:G765"/>
    <mergeCell ref="B772:C772"/>
    <mergeCell ref="B777:C777"/>
    <mergeCell ref="B789:C789"/>
    <mergeCell ref="B799:C799"/>
    <mergeCell ref="B805:C805"/>
    <mergeCell ref="B810:C810"/>
    <mergeCell ref="B815:C8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Bwana Tucke-Tucke</dc:creator>
  <cp:keywords/>
  <dc:description/>
  <cp:lastModifiedBy>sebastian</cp:lastModifiedBy>
  <cp:lastPrinted>2019-07-16T10:47:33Z</cp:lastPrinted>
  <dcterms:created xsi:type="dcterms:W3CDTF">2019-07-16T11:26:27Z</dcterms:created>
  <dcterms:modified xsi:type="dcterms:W3CDTF">2019-07-16T10:48:18Z</dcterms:modified>
  <cp:category/>
  <cp:version/>
  <cp:contentType/>
  <cp:contentStatus/>
</cp:coreProperties>
</file>